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1.16.10\ito\Files WADAS\AARS\Evy\2018\CGS\Cluster6\PCSO2018_Audit_Report\Final\"/>
    </mc:Choice>
  </mc:AlternateContent>
  <bookViews>
    <workbookView xWindow="0" yWindow="0" windowWidth="7476" windowHeight="2160"/>
  </bookViews>
  <sheets>
    <sheet name="SFP" sheetId="1" r:id="rId1"/>
    <sheet name="SCI" sheetId="2" r:id="rId2"/>
    <sheet name="SCE" sheetId="3" r:id="rId3"/>
    <sheet name="SCF" sheetId="4" r:id="rId4"/>
  </sheets>
  <definedNames>
    <definedName name="_xlnm._FilterDatabase" localSheetId="3" hidden="1">SCF!$C$1:$C$105</definedName>
    <definedName name="_xlnm.Print_Area" localSheetId="2">SCE!$B$2:$I$43</definedName>
    <definedName name="_xlnm.Print_Area" localSheetId="3">SCF!$B$1:$I$81</definedName>
    <definedName name="_xlnm.Print_Area" localSheetId="1">SCI!$B$2:$N$33</definedName>
    <definedName name="_xlnm.Print_Area" localSheetId="0">SFP!$B$2:$L$76</definedName>
    <definedName name="_xlnm.Print_Titles" localSheetId="2">SCE!$3:$8</definedName>
    <definedName name="_xlnm.Print_Titles" localSheetId="3">SCF!$7:$7</definedName>
    <definedName name="Z_40EB7377_BD0B_4EC9_A1DA_B43E76253221_.wvu.Cols" localSheetId="3" hidden="1">SCF!#REF!</definedName>
    <definedName name="Z_40EB7377_BD0B_4EC9_A1DA_B43E76253221_.wvu.PrintArea" localSheetId="3" hidden="1">SCF!$B$1:$G$80</definedName>
  </definedNames>
  <calcPr calcId="152511"/>
</workbook>
</file>

<file path=xl/calcChain.xml><?xml version="1.0" encoding="utf-8"?>
<calcChain xmlns="http://schemas.openxmlformats.org/spreadsheetml/2006/main">
  <c r="I46" i="4" l="1"/>
  <c r="I25" i="4"/>
  <c r="H18" i="1"/>
  <c r="N13" i="2"/>
  <c r="N29" i="2"/>
  <c r="N30" i="2"/>
  <c r="L30" i="2"/>
  <c r="N14" i="2" l="1"/>
  <c r="L14" i="2"/>
  <c r="L19" i="2"/>
  <c r="L22" i="2" s="1"/>
  <c r="N22" i="2"/>
  <c r="I47" i="4"/>
  <c r="I22" i="4"/>
  <c r="I56" i="4"/>
  <c r="I67" i="4"/>
  <c r="L24" i="2" l="1"/>
  <c r="L27" i="2" s="1"/>
  <c r="L29" i="2" s="1"/>
  <c r="L31" i="2" s="1"/>
  <c r="I29" i="4"/>
  <c r="I49" i="4" s="1"/>
  <c r="N24" i="2"/>
  <c r="I69" i="4"/>
  <c r="H33" i="1"/>
  <c r="I76" i="4" l="1"/>
  <c r="I79" i="4" s="1"/>
  <c r="N31" i="2"/>
  <c r="H69" i="1"/>
  <c r="H15" i="3" l="1"/>
  <c r="I23" i="3" l="1"/>
  <c r="I39" i="3"/>
  <c r="I38" i="3"/>
  <c r="I16" i="3"/>
  <c r="I15" i="3"/>
  <c r="L57" i="1" l="1"/>
  <c r="J57" i="1"/>
  <c r="H57" i="1"/>
  <c r="I30" i="3" l="1"/>
  <c r="I37" i="3" l="1"/>
  <c r="I36" i="3"/>
  <c r="I24" i="3"/>
  <c r="I17" i="3"/>
  <c r="I11" i="3"/>
  <c r="H19" i="3"/>
  <c r="H26" i="3" s="1"/>
  <c r="G19" i="3"/>
  <c r="G26" i="3" s="1"/>
  <c r="G67" i="4"/>
  <c r="G56" i="4"/>
  <c r="G47" i="4"/>
  <c r="L69" i="1"/>
  <c r="L46" i="1"/>
  <c r="L59" i="1" s="1"/>
  <c r="L71" i="1" s="1"/>
  <c r="L35" i="1"/>
  <c r="L19" i="1"/>
  <c r="G29" i="4"/>
  <c r="J69" i="1"/>
  <c r="J46" i="1"/>
  <c r="J59" i="1" s="1"/>
  <c r="H46" i="1"/>
  <c r="H59" i="1" s="1"/>
  <c r="J35" i="1"/>
  <c r="H35" i="1"/>
  <c r="J19" i="1"/>
  <c r="H19" i="1"/>
  <c r="G69" i="4" l="1"/>
  <c r="G49" i="4"/>
  <c r="G76" i="4" s="1"/>
  <c r="H71" i="1"/>
  <c r="J71" i="1"/>
  <c r="L36" i="1"/>
  <c r="G32" i="3"/>
  <c r="G41" i="3" s="1"/>
  <c r="H32" i="3"/>
  <c r="H41" i="3" s="1"/>
  <c r="I19" i="3"/>
  <c r="I26" i="3" s="1"/>
  <c r="I32" i="3" s="1"/>
  <c r="I41" i="3" s="1"/>
  <c r="H36" i="1"/>
  <c r="J36" i="1"/>
</calcChain>
</file>

<file path=xl/sharedStrings.xml><?xml version="1.0" encoding="utf-8"?>
<sst xmlns="http://schemas.openxmlformats.org/spreadsheetml/2006/main" count="221" uniqueCount="152">
  <si>
    <t>ASSETS</t>
  </si>
  <si>
    <t>Current Assets</t>
  </si>
  <si>
    <t>Cash and Cash Equivalents</t>
  </si>
  <si>
    <t>International Reserves</t>
  </si>
  <si>
    <t>Financial Assets</t>
  </si>
  <si>
    <t>Other Investments</t>
  </si>
  <si>
    <t>Receivables</t>
  </si>
  <si>
    <t>Inventories</t>
  </si>
  <si>
    <t>Other Current Assets</t>
  </si>
  <si>
    <t>Non-Current Assets</t>
  </si>
  <si>
    <t xml:space="preserve">Non-International Reserves Foreign Assets  </t>
  </si>
  <si>
    <t>Investments in Joint Ventures</t>
  </si>
  <si>
    <t>Investments in Associates/Affiliates</t>
  </si>
  <si>
    <t>Investments in Subsidiaries</t>
  </si>
  <si>
    <t>Investment Property</t>
  </si>
  <si>
    <t>Property, Plant and Equipment</t>
  </si>
  <si>
    <t>Biological Assets</t>
  </si>
  <si>
    <t>Intangible Assets</t>
  </si>
  <si>
    <t>Other Non-Current Assets</t>
  </si>
  <si>
    <t>Current Liabilities</t>
  </si>
  <si>
    <t xml:space="preserve">Financial Liabilities  </t>
  </si>
  <si>
    <t>Inter-Agency Payables</t>
  </si>
  <si>
    <t>Trust Liabilities</t>
  </si>
  <si>
    <t>Deferred Credits/Unearned Income</t>
  </si>
  <si>
    <t xml:space="preserve">Provisions </t>
  </si>
  <si>
    <t>Non-Current Liabilities</t>
  </si>
  <si>
    <t>Currency Issued</t>
  </si>
  <si>
    <t>Deposit Liabilities</t>
  </si>
  <si>
    <t>Deferred Tax Liabilities</t>
  </si>
  <si>
    <t>EQUITY</t>
  </si>
  <si>
    <t>Government Equity</t>
  </si>
  <si>
    <t>Revaluation Surplus</t>
  </si>
  <si>
    <t>Stockholders' Equity</t>
  </si>
  <si>
    <t>Cumulative Translation Adjustment</t>
  </si>
  <si>
    <t>Cumulative Changes in Fair Value</t>
  </si>
  <si>
    <t>Members' Equity</t>
  </si>
  <si>
    <t>The notes on pages __ to __ form part of these statements.</t>
  </si>
  <si>
    <t>*The notes referred were assumed.</t>
  </si>
  <si>
    <t>Service and Business Income</t>
  </si>
  <si>
    <t>Gains</t>
  </si>
  <si>
    <t>Other Non-Operating Income</t>
  </si>
  <si>
    <t>Personnel Services</t>
  </si>
  <si>
    <t>Maintenance and Other Operating Expenses</t>
  </si>
  <si>
    <t>Financial Expenses</t>
  </si>
  <si>
    <t>Direct Costs</t>
  </si>
  <si>
    <t>Non-Cash Expenses</t>
  </si>
  <si>
    <t>Profit/(Loss) Before Tax</t>
  </si>
  <si>
    <t>Income Tax Expense/(Benefit)</t>
  </si>
  <si>
    <t>Profit/(Loss) After Tax</t>
  </si>
  <si>
    <t>Net Income/(Loss)</t>
  </si>
  <si>
    <t>Cumulative Changes in Fair Value of Investments</t>
  </si>
  <si>
    <t>TOTAL</t>
  </si>
  <si>
    <t>ADJUSTMENTS:</t>
  </si>
  <si>
    <t>Add/(Deduct):</t>
  </si>
  <si>
    <t>Changes in Accounting Policy</t>
  </si>
  <si>
    <t>Prior Period Errors</t>
  </si>
  <si>
    <t>Other Adjustments</t>
  </si>
  <si>
    <t>Provident Claims</t>
  </si>
  <si>
    <t>CHANGES IN EQUITY FOR 2017</t>
  </si>
  <si>
    <t>BALANCE AT DECEMBER 31, 2017</t>
  </si>
  <si>
    <t>2017</t>
  </si>
  <si>
    <t>CASH FLOWS FROM OPERATING ACTIVITIES</t>
  </si>
  <si>
    <t>Cash Inflows</t>
  </si>
  <si>
    <t>Cash Outflows</t>
  </si>
  <si>
    <t>Prepayments</t>
  </si>
  <si>
    <t>CASH FLOWS FROM INVESTING ACTIVITIES</t>
  </si>
  <si>
    <t>CASH AND CASH EQUIVALENTS, DECEMBER 31</t>
  </si>
  <si>
    <t>TOTAL ASSETS</t>
  </si>
  <si>
    <t>TOTAL LIABILITIES</t>
  </si>
  <si>
    <t>LIABILITIES AND EQUITY</t>
  </si>
  <si>
    <t>INCOME</t>
  </si>
  <si>
    <t>EXPENSES</t>
  </si>
  <si>
    <t>Retained Earnings
(Deficit)</t>
  </si>
  <si>
    <t>Net Cash Provided by (Used in) Operating Activities</t>
  </si>
  <si>
    <t>Net Cash Provided By (Used In) Investing Activities</t>
  </si>
  <si>
    <t>STATEMENTS OF FINANCIAL POSITION</t>
  </si>
  <si>
    <t>STATEMENTS OF COMPREHENSIVE INCOME</t>
  </si>
  <si>
    <t xml:space="preserve">   STATEMENTS OF CASH FLOWS</t>
  </si>
  <si>
    <t>PHILIPPINE CHARITY SWEEPSTAKES OFFICE</t>
  </si>
  <si>
    <t>As at December 31, 2018 and 2017</t>
  </si>
  <si>
    <t>2018</t>
  </si>
  <si>
    <t>Total Cash Inflows</t>
  </si>
  <si>
    <t>Total Cash Outflows</t>
  </si>
  <si>
    <t>BALANCE AT JANUARY 1, 2017</t>
  </si>
  <si>
    <t>RESTATED BALANCE AT JANUARY 1, 2017</t>
  </si>
  <si>
    <t>CHANGES IN EQUITY FOR 2018</t>
  </si>
  <si>
    <t>BALANCE AT DECEMBER 31, 2018</t>
  </si>
  <si>
    <t>RESTATED BALANCE AT DECEMBER  31, 2017</t>
  </si>
  <si>
    <t>(ALL FUNDS)</t>
  </si>
  <si>
    <t>Retained Earnings</t>
  </si>
  <si>
    <t>NOTES</t>
  </si>
  <si>
    <t>(As Restated)</t>
  </si>
  <si>
    <t>1 January 2017</t>
  </si>
  <si>
    <t>Income Tax Expense/(Benefit) - Deferred</t>
  </si>
  <si>
    <t>Financial Assistance/Subsidy/Contribution</t>
  </si>
  <si>
    <t>Proceeds from Sales</t>
  </si>
  <si>
    <t>STL Agent - Remittances</t>
  </si>
  <si>
    <t>Share From Scratch Tickets</t>
  </si>
  <si>
    <t>Interest Income</t>
  </si>
  <si>
    <t>Miscellaneous Income</t>
  </si>
  <si>
    <t>Other Service Income</t>
  </si>
  <si>
    <t>Application / Filing / Processing Fees</t>
  </si>
  <si>
    <t>Inspection / Installation Fee</t>
  </si>
  <si>
    <t>Fines and Penalties</t>
  </si>
  <si>
    <t>Collection of Accounts Receivable</t>
  </si>
  <si>
    <t>Rental Income</t>
  </si>
  <si>
    <t>Miscellaneous Receivables / Cash Collections</t>
  </si>
  <si>
    <t>Cash Bond / Performance Bond / Bidder'S Bond</t>
  </si>
  <si>
    <t>Guaranty Deposits</t>
  </si>
  <si>
    <t>Prize Fund Seed From PGMC / POSC / Instant Sweepstakes</t>
  </si>
  <si>
    <t>Fund Transfer to / from Office of the Department Manager (Region)</t>
  </si>
  <si>
    <t>Fund Transfer to Home Office</t>
  </si>
  <si>
    <t>Prize Fund Expenses</t>
  </si>
  <si>
    <t>Payments Made to Bureau of Internal Revenue</t>
  </si>
  <si>
    <t>Charity Fund Expenses</t>
  </si>
  <si>
    <t>Personal Services Expenses</t>
  </si>
  <si>
    <t>Inventories-Office Supplies,Thermal Rolls and Betslips,Etc.</t>
  </si>
  <si>
    <t>Payment of Liabilities</t>
  </si>
  <si>
    <t>Cash Advance / Due from Officers and Employees</t>
  </si>
  <si>
    <t>Garnishment</t>
  </si>
  <si>
    <t>Payment of Dividends</t>
  </si>
  <si>
    <t>Payment of Other Liabilities</t>
  </si>
  <si>
    <t>Termination of Short-Term Investments</t>
  </si>
  <si>
    <t>Disposal of Assets</t>
  </si>
  <si>
    <t>Investment and Other Marketable Securities</t>
  </si>
  <si>
    <t>Other Assets</t>
  </si>
  <si>
    <t>Purchase of Equipment</t>
  </si>
  <si>
    <t>Purchase of It Equipment</t>
  </si>
  <si>
    <t>Purchase of Furniture and Fixtures</t>
  </si>
  <si>
    <t>Purchase of Medical Dental / Hospital Equipment</t>
  </si>
  <si>
    <t>Construction of Office Building</t>
  </si>
  <si>
    <t>Leasehold Improvement / Renovation</t>
  </si>
  <si>
    <t>Increase (Decrease) In Cash And Cash Equivalents</t>
  </si>
  <si>
    <t>Dividends Payable</t>
  </si>
  <si>
    <t>For the Years Ended December 31, 2018 and 2017</t>
  </si>
  <si>
    <t>STATEMENT OF CHANGES IN EQUITY</t>
  </si>
  <si>
    <t>TOTAL LIABILITIES AND EQUITY</t>
  </si>
  <si>
    <t>Deferred Tax Assets - net</t>
  </si>
  <si>
    <t>Cash and Cash Equivalent at January 1</t>
  </si>
  <si>
    <t>-</t>
  </si>
  <si>
    <t>Share From Small Town Lottery / Bingo Milyonaryo / Peryahan</t>
  </si>
  <si>
    <t>Other Comprehensive Loss for the period</t>
  </si>
  <si>
    <t>Total Comprehensive Income</t>
  </si>
  <si>
    <t>CASH FLOWS FROM FINANCING ACTIVITIES</t>
  </si>
  <si>
    <t>(In Philippine Peso)</t>
  </si>
  <si>
    <t>2017                       (As Restated)</t>
  </si>
  <si>
    <t>(Note 22)</t>
  </si>
  <si>
    <t>The notes on pages 11  to 89 form part of these Financial Statements.</t>
  </si>
  <si>
    <t>The notes on pages 11 to 89 form part of these Financial Statements.</t>
  </si>
  <si>
    <t>Comprehensive Income</t>
  </si>
  <si>
    <t>Payments Made to GSIS, Pag-IBIG, Philhealth and etc.</t>
  </si>
  <si>
    <t>Other Current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</si>
</sst>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</numFmts>
  <fonts count="24"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b/>
      <u val="double"/>
      <sz val="11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u/>
      <sz val="11"/>
      <color theme="1"/>
      <name val="Arial"/>
      <family val="2"/>
    </font>
    <font>
      <b/>
      <u val="double"/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1"/>
      <color theme="1"/>
      <name val=" "/>
    </font>
    <font>
      <b/>
      <sz val="11"/>
      <color theme="1"/>
      <name val="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8" fillId="0" borderId="0"/>
  </cellStyleXfs>
  <cellXfs count="261">
    <xf numFmtId="0" fontId="0" fillId="0" borderId="0" xfId="0"/>
    <xf numFmtId="0" fontId="14" fillId="0" borderId="0" xfId="0" applyFont="1" applyFill="1"/>
    <xf numFmtId="165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43" fontId="15" fillId="0" borderId="0" xfId="0" applyNumberFormat="1" applyFont="1" applyFill="1" applyAlignment="1">
      <alignment horizontal="center"/>
    </xf>
    <xf numFmtId="165" fontId="15" fillId="0" borderId="0" xfId="0" applyNumberFormat="1" applyFont="1" applyFill="1" applyAlignment="1">
      <alignment horizontal="center"/>
    </xf>
    <xf numFmtId="0" fontId="15" fillId="0" borderId="0" xfId="0" applyFont="1" applyFill="1"/>
    <xf numFmtId="43" fontId="15" fillId="0" borderId="0" xfId="1" applyFont="1" applyFill="1"/>
    <xf numFmtId="0" fontId="16" fillId="0" borderId="0" xfId="0" applyFont="1" applyFill="1"/>
    <xf numFmtId="0" fontId="14" fillId="0" borderId="0" xfId="0" applyFont="1" applyFill="1" applyAlignment="1">
      <alignment horizontal="left"/>
    </xf>
    <xf numFmtId="0" fontId="14" fillId="0" borderId="0" xfId="0" applyFont="1" applyFill="1" applyBorder="1" applyAlignment="1">
      <alignment horizontal="center"/>
    </xf>
    <xf numFmtId="43" fontId="14" fillId="0" borderId="0" xfId="1" applyFont="1" applyFill="1"/>
    <xf numFmtId="0" fontId="16" fillId="0" borderId="0" xfId="0" applyFont="1" applyFill="1" applyBorder="1"/>
    <xf numFmtId="0" fontId="14" fillId="0" borderId="0" xfId="0" applyFont="1" applyFill="1" applyBorder="1"/>
    <xf numFmtId="43" fontId="14" fillId="0" borderId="0" xfId="1" applyFont="1" applyFill="1" applyBorder="1"/>
    <xf numFmtId="0" fontId="2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43" fontId="15" fillId="0" borderId="0" xfId="1" applyFont="1" applyFill="1" applyBorder="1"/>
    <xf numFmtId="0" fontId="15" fillId="0" borderId="1" xfId="0" applyFont="1" applyFill="1" applyBorder="1" applyAlignment="1">
      <alignment horizontal="center"/>
    </xf>
    <xf numFmtId="43" fontId="14" fillId="0" borderId="0" xfId="0" applyNumberFormat="1" applyFont="1" applyFill="1" applyBorder="1"/>
    <xf numFmtId="165" fontId="14" fillId="0" borderId="0" xfId="0" applyNumberFormat="1" applyFont="1" applyFill="1" applyBorder="1"/>
    <xf numFmtId="43" fontId="17" fillId="0" borderId="0" xfId="0" applyNumberFormat="1" applyFont="1" applyFill="1" applyBorder="1" applyAlignment="1">
      <alignment horizontal="center"/>
    </xf>
    <xf numFmtId="165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43" fontId="18" fillId="0" borderId="0" xfId="0" applyNumberFormat="1" applyFont="1" applyFill="1" applyBorder="1" applyAlignment="1">
      <alignment horizontal="center"/>
    </xf>
    <xf numFmtId="165" fontId="18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vertical="top"/>
    </xf>
    <xf numFmtId="43" fontId="14" fillId="0" borderId="0" xfId="0" applyNumberFormat="1" applyFont="1" applyFill="1"/>
    <xf numFmtId="165" fontId="14" fillId="0" borderId="0" xfId="0" applyNumberFormat="1" applyFont="1" applyFill="1"/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14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quotePrefix="1" applyFont="1" applyFill="1" applyAlignment="1">
      <alignment horizontal="left"/>
    </xf>
    <xf numFmtId="0" fontId="2" fillId="0" borderId="0" xfId="0" quotePrefix="1" applyFont="1" applyFill="1" applyBorder="1" applyAlignment="1"/>
    <xf numFmtId="0" fontId="2" fillId="0" borderId="0" xfId="0" applyFont="1" applyFill="1" applyAlignment="1">
      <alignment horizontal="center"/>
    </xf>
    <xf numFmtId="0" fontId="16" fillId="0" borderId="0" xfId="0" applyFont="1"/>
    <xf numFmtId="164" fontId="3" fillId="0" borderId="0" xfId="0" applyNumberFormat="1" applyFont="1" applyFill="1"/>
    <xf numFmtId="0" fontId="14" fillId="0" borderId="0" xfId="0" applyFont="1" applyBorder="1"/>
    <xf numFmtId="0" fontId="3" fillId="0" borderId="0" xfId="0" applyFont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9" fillId="0" borderId="0" xfId="3" applyFont="1"/>
    <xf numFmtId="0" fontId="10" fillId="0" borderId="0" xfId="3" applyFont="1" applyFill="1" applyBorder="1" applyAlignment="1">
      <alignment horizontal="center"/>
    </xf>
    <xf numFmtId="0" fontId="10" fillId="0" borderId="0" xfId="3" applyFont="1" applyAlignment="1"/>
    <xf numFmtId="0" fontId="10" fillId="0" borderId="0" xfId="3" applyFont="1" applyAlignment="1">
      <alignment horizontal="center"/>
    </xf>
    <xf numFmtId="0" fontId="10" fillId="0" borderId="0" xfId="3" applyFont="1"/>
    <xf numFmtId="0" fontId="10" fillId="0" borderId="0" xfId="3" applyFont="1" applyAlignment="1">
      <alignment horizontal="left" indent="1"/>
    </xf>
    <xf numFmtId="0" fontId="20" fillId="0" borderId="0" xfId="3" applyFont="1" applyAlignment="1">
      <alignment horizontal="center"/>
    </xf>
    <xf numFmtId="0" fontId="9" fillId="0" borderId="0" xfId="3" applyFont="1" applyAlignment="1"/>
    <xf numFmtId="0" fontId="9" fillId="0" borderId="0" xfId="3" applyFont="1" applyAlignment="1">
      <alignment horizontal="left"/>
    </xf>
    <xf numFmtId="0" fontId="21" fillId="0" borderId="0" xfId="3" applyFont="1" applyAlignment="1">
      <alignment horizontal="center"/>
    </xf>
    <xf numFmtId="0" fontId="9" fillId="0" borderId="0" xfId="3" applyFont="1" applyFill="1" applyBorder="1"/>
    <xf numFmtId="0" fontId="9" fillId="0" borderId="0" xfId="3" applyFont="1" applyFill="1" applyAlignment="1"/>
    <xf numFmtId="0" fontId="9" fillId="0" borderId="0" xfId="3" applyFont="1" applyFill="1" applyAlignment="1">
      <alignment horizontal="left"/>
    </xf>
    <xf numFmtId="0" fontId="9" fillId="0" borderId="0" xfId="3" applyFont="1" applyFill="1"/>
    <xf numFmtId="0" fontId="9" fillId="0" borderId="0" xfId="3" applyFont="1" applyAlignment="1">
      <alignment horizontal="center"/>
    </xf>
    <xf numFmtId="0" fontId="10" fillId="0" borderId="0" xfId="3" applyFont="1" applyFill="1" applyBorder="1" applyAlignment="1">
      <alignment horizontal="left" indent="1"/>
    </xf>
    <xf numFmtId="0" fontId="9" fillId="0" borderId="0" xfId="3" applyFont="1" applyFill="1" applyBorder="1" applyAlignment="1">
      <alignment horizontal="center"/>
    </xf>
    <xf numFmtId="0" fontId="10" fillId="0" borderId="0" xfId="3" applyFont="1" applyFill="1" applyBorder="1"/>
    <xf numFmtId="0" fontId="9" fillId="0" borderId="0" xfId="3" applyFont="1" applyAlignment="1">
      <alignment horizontal="left" indent="1"/>
    </xf>
    <xf numFmtId="0" fontId="10" fillId="0" borderId="0" xfId="3" applyFont="1" applyAlignment="1">
      <alignment horizontal="left"/>
    </xf>
    <xf numFmtId="165" fontId="9" fillId="0" borderId="0" xfId="2" applyNumberFormat="1" applyFont="1" applyBorder="1"/>
    <xf numFmtId="0" fontId="9" fillId="0" borderId="0" xfId="3" applyFont="1" applyBorder="1"/>
    <xf numFmtId="165" fontId="9" fillId="0" borderId="0" xfId="2" applyNumberFormat="1" applyFont="1"/>
    <xf numFmtId="165" fontId="9" fillId="0" borderId="0" xfId="3" applyNumberFormat="1" applyFont="1"/>
    <xf numFmtId="0" fontId="14" fillId="0" borderId="3" xfId="0" applyFont="1" applyFill="1" applyBorder="1"/>
    <xf numFmtId="0" fontId="14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15" fillId="0" borderId="1" xfId="0" applyFont="1" applyFill="1" applyBorder="1"/>
    <xf numFmtId="43" fontId="15" fillId="0" borderId="1" xfId="1" applyFont="1" applyFill="1" applyBorder="1"/>
    <xf numFmtId="0" fontId="2" fillId="0" borderId="1" xfId="0" applyFont="1" applyFill="1" applyBorder="1" applyAlignment="1">
      <alignment horizontal="center"/>
    </xf>
    <xf numFmtId="0" fontId="19" fillId="0" borderId="0" xfId="0" applyFont="1" applyFill="1" applyBorder="1" applyAlignment="1">
      <alignment vertical="top" wrapText="1"/>
    </xf>
    <xf numFmtId="0" fontId="0" fillId="0" borderId="0" xfId="0" applyFont="1"/>
    <xf numFmtId="0" fontId="15" fillId="0" borderId="3" xfId="0" applyFont="1" applyFill="1" applyBorder="1"/>
    <xf numFmtId="0" fontId="14" fillId="0" borderId="4" xfId="0" applyFont="1" applyFill="1" applyBorder="1"/>
    <xf numFmtId="0" fontId="18" fillId="0" borderId="4" xfId="0" applyFont="1" applyFill="1" applyBorder="1" applyAlignment="1">
      <alignment horizontal="center"/>
    </xf>
    <xf numFmtId="0" fontId="15" fillId="0" borderId="4" xfId="0" applyFont="1" applyFill="1" applyBorder="1"/>
    <xf numFmtId="0" fontId="15" fillId="0" borderId="2" xfId="0" applyFont="1" applyFill="1" applyBorder="1"/>
    <xf numFmtId="0" fontId="16" fillId="0" borderId="3" xfId="0" applyFont="1" applyFill="1" applyBorder="1"/>
    <xf numFmtId="0" fontId="14" fillId="0" borderId="3" xfId="0" applyFont="1" applyFill="1" applyBorder="1" applyAlignment="1">
      <alignment horizontal="left"/>
    </xf>
    <xf numFmtId="0" fontId="14" fillId="0" borderId="3" xfId="0" applyFont="1" applyFill="1" applyBorder="1" applyAlignment="1">
      <alignment horizontal="center"/>
    </xf>
    <xf numFmtId="0" fontId="22" fillId="0" borderId="1" xfId="0" applyFont="1" applyFill="1" applyBorder="1"/>
    <xf numFmtId="0" fontId="23" fillId="0" borderId="1" xfId="0" applyFont="1" applyFill="1" applyBorder="1"/>
    <xf numFmtId="0" fontId="22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quotePrefix="1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top"/>
    </xf>
    <xf numFmtId="0" fontId="3" fillId="0" borderId="3" xfId="0" quotePrefix="1" applyFont="1" applyFill="1" applyBorder="1" applyAlignment="1">
      <alignment horizontal="left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3" fillId="0" borderId="0" xfId="3" applyFont="1"/>
    <xf numFmtId="0" fontId="3" fillId="2" borderId="0" xfId="3" applyFont="1" applyFill="1"/>
    <xf numFmtId="0" fontId="3" fillId="0" borderId="0" xfId="3" applyFont="1" applyAlignment="1">
      <alignment vertical="top" wrapText="1"/>
    </xf>
    <xf numFmtId="0" fontId="3" fillId="2" borderId="0" xfId="3" applyFont="1" applyFill="1" applyAlignment="1">
      <alignment vertical="top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 applyBorder="1"/>
    <xf numFmtId="0" fontId="3" fillId="2" borderId="0" xfId="3" applyFont="1" applyFill="1" applyBorder="1"/>
    <xf numFmtId="0" fontId="2" fillId="2" borderId="0" xfId="3" applyFont="1" applyFill="1"/>
    <xf numFmtId="0" fontId="3" fillId="2" borderId="0" xfId="3" applyFont="1" applyFill="1" applyAlignment="1">
      <alignment horizontal="center"/>
    </xf>
    <xf numFmtId="43" fontId="3" fillId="2" borderId="0" xfId="2" applyFont="1" applyFill="1" applyAlignment="1">
      <alignment horizontal="center"/>
    </xf>
    <xf numFmtId="0" fontId="2" fillId="2" borderId="0" xfId="3" applyFont="1" applyFill="1" applyBorder="1" applyAlignment="1">
      <alignment horizontal="center" vertical="center" wrapText="1"/>
    </xf>
    <xf numFmtId="0" fontId="3" fillId="2" borderId="1" xfId="3" applyFont="1" applyFill="1" applyBorder="1"/>
    <xf numFmtId="0" fontId="2" fillId="2" borderId="1" xfId="3" applyFont="1" applyFill="1" applyBorder="1"/>
    <xf numFmtId="0" fontId="3" fillId="2" borderId="4" xfId="3" applyFont="1" applyFill="1" applyBorder="1"/>
    <xf numFmtId="0" fontId="2" fillId="2" borderId="4" xfId="3" applyFont="1" applyFill="1" applyBorder="1"/>
    <xf numFmtId="0" fontId="10" fillId="0" borderId="1" xfId="3" applyFont="1" applyFill="1" applyBorder="1" applyAlignment="1">
      <alignment horizontal="left"/>
    </xf>
    <xf numFmtId="0" fontId="10" fillId="0" borderId="1" xfId="3" applyFont="1" applyFill="1" applyBorder="1" applyAlignment="1">
      <alignment horizontal="center"/>
    </xf>
    <xf numFmtId="49" fontId="10" fillId="0" borderId="1" xfId="2" applyNumberFormat="1" applyFont="1" applyFill="1" applyBorder="1" applyAlignment="1">
      <alignment horizontal="center" wrapText="1"/>
    </xf>
    <xf numFmtId="0" fontId="10" fillId="0" borderId="1" xfId="3" applyFont="1" applyBorder="1" applyAlignment="1">
      <alignment horizontal="left" indent="1"/>
    </xf>
    <xf numFmtId="0" fontId="10" fillId="0" borderId="1" xfId="3" applyFont="1" applyBorder="1" applyAlignment="1">
      <alignment horizontal="center"/>
    </xf>
    <xf numFmtId="0" fontId="10" fillId="0" borderId="1" xfId="3" applyFont="1" applyBorder="1" applyAlignment="1"/>
    <xf numFmtId="0" fontId="10" fillId="0" borderId="1" xfId="3" applyFont="1" applyFill="1" applyBorder="1" applyAlignment="1">
      <alignment horizontal="left" indent="1"/>
    </xf>
    <xf numFmtId="0" fontId="10" fillId="0" borderId="1" xfId="3" applyFont="1" applyFill="1" applyBorder="1"/>
    <xf numFmtId="0" fontId="10" fillId="0" borderId="1" xfId="3" applyFont="1" applyBorder="1" applyAlignment="1">
      <alignment horizontal="left"/>
    </xf>
    <xf numFmtId="0" fontId="10" fillId="0" borderId="2" xfId="3" applyFont="1" applyBorder="1" applyAlignment="1"/>
    <xf numFmtId="0" fontId="10" fillId="0" borderId="2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9" fillId="0" borderId="1" xfId="3" applyFont="1" applyBorder="1" applyAlignment="1">
      <alignment horizontal="center"/>
    </xf>
    <xf numFmtId="0" fontId="3" fillId="2" borderId="3" xfId="3" applyFont="1" applyFill="1" applyBorder="1" applyAlignment="1">
      <alignment vertical="top" wrapText="1"/>
    </xf>
    <xf numFmtId="0" fontId="3" fillId="2" borderId="5" xfId="3" applyFont="1" applyFill="1" applyBorder="1" applyAlignment="1">
      <alignment vertical="top" wrapText="1"/>
    </xf>
    <xf numFmtId="0" fontId="3" fillId="2" borderId="3" xfId="3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9" fillId="0" borderId="0" xfId="3" applyFont="1" applyAlignment="1">
      <alignment horizontal="center"/>
    </xf>
    <xf numFmtId="0" fontId="14" fillId="0" borderId="5" xfId="0" applyFont="1" applyFill="1" applyBorder="1"/>
    <xf numFmtId="0" fontId="2" fillId="0" borderId="5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/>
    </xf>
    <xf numFmtId="0" fontId="9" fillId="0" borderId="3" xfId="3" applyFont="1" applyBorder="1" applyAlignment="1"/>
    <xf numFmtId="165" fontId="15" fillId="0" borderId="0" xfId="0" applyNumberFormat="1" applyFont="1" applyFill="1" applyBorder="1" applyAlignment="1">
      <alignment horizontal="center"/>
    </xf>
    <xf numFmtId="165" fontId="3" fillId="0" borderId="0" xfId="3" applyNumberFormat="1" applyFont="1"/>
    <xf numFmtId="0" fontId="14" fillId="0" borderId="0" xfId="0" applyFont="1" applyFill="1" applyAlignment="1">
      <alignment horizontal="center"/>
    </xf>
    <xf numFmtId="0" fontId="9" fillId="0" borderId="3" xfId="3" applyFont="1" applyFill="1" applyBorder="1" applyAlignment="1"/>
    <xf numFmtId="0" fontId="9" fillId="0" borderId="3" xfId="3" applyFont="1" applyFill="1" applyBorder="1" applyAlignment="1">
      <alignment horizontal="center"/>
    </xf>
    <xf numFmtId="0" fontId="2" fillId="0" borderId="5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3" fillId="0" borderId="0" xfId="1" applyNumberFormat="1" applyFont="1" applyFill="1" applyBorder="1"/>
    <xf numFmtId="3" fontId="14" fillId="0" borderId="0" xfId="0" applyNumberFormat="1" applyFont="1" applyFill="1" applyAlignment="1">
      <alignment horizontal="center"/>
    </xf>
    <xf numFmtId="3" fontId="3" fillId="0" borderId="3" xfId="1" applyNumberFormat="1" applyFont="1" applyFill="1" applyBorder="1"/>
    <xf numFmtId="3" fontId="15" fillId="0" borderId="1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41" fontId="3" fillId="0" borderId="0" xfId="1" applyNumberFormat="1" applyFont="1" applyFill="1" applyBorder="1"/>
    <xf numFmtId="3" fontId="15" fillId="0" borderId="4" xfId="0" applyNumberFormat="1" applyFont="1" applyFill="1" applyBorder="1" applyAlignment="1">
      <alignment horizontal="right"/>
    </xf>
    <xf numFmtId="0" fontId="10" fillId="0" borderId="0" xfId="3" applyFont="1" applyAlignment="1">
      <alignment horizontal="center"/>
    </xf>
    <xf numFmtId="0" fontId="2" fillId="0" borderId="1" xfId="0" applyFont="1" applyFill="1" applyBorder="1" applyAlignment="1">
      <alignment horizontal="right"/>
    </xf>
    <xf numFmtId="3" fontId="3" fillId="0" borderId="1" xfId="1" applyNumberFormat="1" applyFont="1" applyFill="1" applyBorder="1"/>
    <xf numFmtId="3" fontId="2" fillId="0" borderId="1" xfId="1" applyNumberFormat="1" applyFont="1" applyFill="1" applyBorder="1"/>
    <xf numFmtId="3" fontId="2" fillId="0" borderId="0" xfId="1" applyNumberFormat="1" applyFont="1" applyFill="1" applyBorder="1"/>
    <xf numFmtId="3" fontId="2" fillId="0" borderId="3" xfId="1" applyNumberFormat="1" applyFont="1" applyFill="1" applyBorder="1"/>
    <xf numFmtId="0" fontId="2" fillId="0" borderId="1" xfId="0" applyFont="1" applyFill="1" applyBorder="1" applyAlignment="1">
      <alignment horizontal="right" wrapText="1"/>
    </xf>
    <xf numFmtId="0" fontId="2" fillId="2" borderId="5" xfId="3" applyFont="1" applyFill="1" applyBorder="1" applyAlignment="1">
      <alignment horizontal="right" vertical="center" wrapText="1"/>
    </xf>
    <xf numFmtId="0" fontId="3" fillId="2" borderId="3" xfId="1" quotePrefix="1" applyNumberFormat="1" applyFont="1" applyFill="1" applyBorder="1" applyAlignment="1">
      <alignment horizontal="right" vertical="center" wrapText="1"/>
    </xf>
    <xf numFmtId="3" fontId="2" fillId="2" borderId="0" xfId="2" applyNumberFormat="1" applyFont="1" applyFill="1" applyBorder="1" applyAlignment="1"/>
    <xf numFmtId="3" fontId="3" fillId="2" borderId="0" xfId="2" applyNumberFormat="1" applyFont="1" applyFill="1" applyAlignment="1"/>
    <xf numFmtId="3" fontId="3" fillId="2" borderId="0" xfId="2" applyNumberFormat="1" applyFont="1" applyFill="1" applyBorder="1" applyAlignment="1"/>
    <xf numFmtId="3" fontId="2" fillId="2" borderId="1" xfId="2" applyNumberFormat="1" applyFont="1" applyFill="1" applyBorder="1" applyAlignment="1"/>
    <xf numFmtId="3" fontId="2" fillId="2" borderId="4" xfId="2" applyNumberFormat="1" applyFont="1" applyFill="1" applyBorder="1" applyAlignment="1"/>
    <xf numFmtId="41" fontId="3" fillId="2" borderId="0" xfId="2" applyNumberFormat="1" applyFont="1" applyFill="1" applyBorder="1" applyAlignment="1"/>
    <xf numFmtId="41" fontId="2" fillId="2" borderId="1" xfId="2" applyNumberFormat="1" applyFont="1" applyFill="1" applyBorder="1" applyAlignment="1"/>
    <xf numFmtId="3" fontId="2" fillId="2" borderId="0" xfId="2" quotePrefix="1" applyNumberFormat="1" applyFont="1" applyFill="1" applyBorder="1" applyAlignment="1">
      <alignment horizontal="right"/>
    </xf>
    <xf numFmtId="41" fontId="2" fillId="2" borderId="4" xfId="2" applyNumberFormat="1" applyFont="1" applyFill="1" applyBorder="1" applyAlignment="1"/>
    <xf numFmtId="3" fontId="10" fillId="0" borderId="1" xfId="3" quotePrefix="1" applyNumberFormat="1" applyFont="1" applyBorder="1" applyAlignment="1">
      <alignment horizontal="right"/>
    </xf>
    <xf numFmtId="3" fontId="10" fillId="0" borderId="1" xfId="3" applyNumberFormat="1" applyFont="1" applyBorder="1" applyAlignment="1">
      <alignment horizontal="right"/>
    </xf>
    <xf numFmtId="3" fontId="1" fillId="0" borderId="0" xfId="3" applyNumberFormat="1" applyFont="1" applyBorder="1" applyAlignment="1">
      <alignment horizontal="right"/>
    </xf>
    <xf numFmtId="3" fontId="10" fillId="0" borderId="0" xfId="3" applyNumberFormat="1" applyFont="1" applyAlignment="1">
      <alignment horizontal="right"/>
    </xf>
    <xf numFmtId="3" fontId="10" fillId="0" borderId="0" xfId="3" applyNumberFormat="1" applyFont="1" applyBorder="1" applyAlignment="1">
      <alignment horizontal="right"/>
    </xf>
    <xf numFmtId="3" fontId="10" fillId="0" borderId="0" xfId="2" applyNumberFormat="1" applyFont="1" applyAlignment="1">
      <alignment horizontal="right"/>
    </xf>
    <xf numFmtId="3" fontId="9" fillId="0" borderId="0" xfId="2" applyNumberFormat="1" applyFont="1" applyBorder="1" applyAlignment="1">
      <alignment horizontal="right"/>
    </xf>
    <xf numFmtId="3" fontId="9" fillId="0" borderId="0" xfId="3" applyNumberFormat="1" applyFont="1" applyBorder="1" applyAlignment="1">
      <alignment horizontal="right"/>
    </xf>
    <xf numFmtId="3" fontId="10" fillId="0" borderId="1" xfId="2" applyNumberFormat="1" applyFont="1" applyBorder="1" applyAlignment="1">
      <alignment horizontal="right"/>
    </xf>
    <xf numFmtId="3" fontId="10" fillId="0" borderId="0" xfId="2" applyNumberFormat="1" applyFont="1" applyBorder="1" applyAlignment="1">
      <alignment horizontal="right"/>
    </xf>
    <xf numFmtId="3" fontId="12" fillId="0" borderId="0" xfId="2" applyNumberFormat="1" applyFont="1" applyBorder="1" applyAlignment="1">
      <alignment horizontal="right"/>
    </xf>
    <xf numFmtId="3" fontId="12" fillId="0" borderId="0" xfId="3" applyNumberFormat="1" applyFont="1" applyBorder="1" applyAlignment="1">
      <alignment horizontal="right"/>
    </xf>
    <xf numFmtId="3" fontId="1" fillId="0" borderId="0" xfId="2" applyNumberFormat="1" applyFont="1" applyBorder="1" applyAlignment="1">
      <alignment horizontal="right"/>
    </xf>
    <xf numFmtId="3" fontId="9" fillId="0" borderId="3" xfId="2" applyNumberFormat="1" applyFont="1" applyBorder="1" applyAlignment="1">
      <alignment horizontal="right"/>
    </xf>
    <xf numFmtId="3" fontId="9" fillId="0" borderId="3" xfId="3" applyNumberFormat="1" applyFont="1" applyBorder="1" applyAlignment="1">
      <alignment horizontal="right"/>
    </xf>
    <xf numFmtId="3" fontId="10" fillId="0" borderId="2" xfId="2" applyNumberFormat="1" applyFont="1" applyBorder="1" applyAlignment="1">
      <alignment horizontal="right"/>
    </xf>
    <xf numFmtId="3" fontId="10" fillId="0" borderId="2" xfId="3" applyNumberFormat="1" applyFont="1" applyBorder="1" applyAlignment="1">
      <alignment horizontal="right"/>
    </xf>
    <xf numFmtId="41" fontId="9" fillId="0" borderId="0" xfId="1" applyNumberFormat="1" applyFont="1" applyBorder="1" applyAlignment="1">
      <alignment horizontal="right"/>
    </xf>
    <xf numFmtId="3" fontId="9" fillId="0" borderId="0" xfId="2" quotePrefix="1" applyNumberFormat="1" applyFont="1" applyBorder="1" applyAlignment="1">
      <alignment horizontal="right"/>
    </xf>
    <xf numFmtId="0" fontId="2" fillId="0" borderId="0" xfId="0" quotePrefix="1" applyFont="1" applyFill="1" applyBorder="1" applyAlignment="1">
      <alignment horizontal="left"/>
    </xf>
    <xf numFmtId="0" fontId="3" fillId="0" borderId="1" xfId="0" quotePrefix="1" applyFont="1" applyFill="1" applyBorder="1" applyAlignment="1">
      <alignment horizontal="left"/>
    </xf>
    <xf numFmtId="0" fontId="3" fillId="0" borderId="1" xfId="0" applyFont="1" applyFill="1" applyBorder="1"/>
    <xf numFmtId="0" fontId="9" fillId="0" borderId="0" xfId="3" applyFont="1" applyBorder="1" applyAlignment="1"/>
    <xf numFmtId="0" fontId="9" fillId="0" borderId="0" xfId="3" applyFont="1" applyBorder="1" applyAlignment="1">
      <alignment horizontal="center"/>
    </xf>
    <xf numFmtId="0" fontId="9" fillId="0" borderId="1" xfId="3" applyFont="1" applyFill="1" applyBorder="1" applyAlignment="1"/>
    <xf numFmtId="0" fontId="9" fillId="0" borderId="1" xfId="3" applyFont="1" applyBorder="1" applyAlignment="1">
      <alignment horizontal="left" indent="1"/>
    </xf>
    <xf numFmtId="3" fontId="10" fillId="0" borderId="1" xfId="2" quotePrefix="1" applyNumberFormat="1" applyFont="1" applyBorder="1" applyAlignment="1">
      <alignment horizontal="right"/>
    </xf>
    <xf numFmtId="41" fontId="10" fillId="0" borderId="1" xfId="2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/>
    </xf>
    <xf numFmtId="3" fontId="3" fillId="0" borderId="0" xfId="1" quotePrefix="1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center"/>
    </xf>
    <xf numFmtId="41" fontId="3" fillId="0" borderId="3" xfId="1" applyNumberFormat="1" applyFont="1" applyFill="1" applyBorder="1"/>
    <xf numFmtId="3" fontId="3" fillId="0" borderId="3" xfId="1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left"/>
    </xf>
    <xf numFmtId="3" fontId="3" fillId="2" borderId="0" xfId="2" quotePrefix="1" applyNumberFormat="1" applyFont="1" applyFill="1" applyBorder="1" applyAlignment="1">
      <alignment horizontal="right"/>
    </xf>
    <xf numFmtId="3" fontId="14" fillId="0" borderId="0" xfId="1" applyNumberFormat="1" applyFont="1" applyFill="1" applyBorder="1"/>
    <xf numFmtId="0" fontId="15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5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2" borderId="0" xfId="3" applyFont="1" applyFill="1" applyAlignment="1">
      <alignment horizontal="center"/>
    </xf>
    <xf numFmtId="0" fontId="3" fillId="0" borderId="0" xfId="3" applyFont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0" fontId="2" fillId="2" borderId="5" xfId="3" applyFont="1" applyFill="1" applyBorder="1" applyAlignment="1">
      <alignment horizontal="right" vertical="center" wrapText="1"/>
    </xf>
    <xf numFmtId="0" fontId="2" fillId="2" borderId="3" xfId="3" applyFont="1" applyFill="1" applyBorder="1" applyAlignment="1">
      <alignment horizontal="right" vertical="center" wrapText="1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/>
    </xf>
    <xf numFmtId="49" fontId="10" fillId="0" borderId="0" xfId="2" applyNumberFormat="1" applyFont="1" applyFill="1" applyBorder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29</xdr:row>
      <xdr:rowOff>78971</xdr:rowOff>
    </xdr:from>
    <xdr:ext cx="184731" cy="264560"/>
    <xdr:sp macro="" textlink="">
      <xdr:nvSpPr>
        <xdr:cNvPr id="2" name="TextBox 1"/>
        <xdr:cNvSpPr txBox="1"/>
      </xdr:nvSpPr>
      <xdr:spPr>
        <a:xfrm>
          <a:off x="9110057" y="46700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L83"/>
  <sheetViews>
    <sheetView tabSelected="1" zoomScaleNormal="100" zoomScaleSheetLayoutView="85" zoomScalePageLayoutView="70" workbookViewId="0">
      <selection activeCell="B1" sqref="B1"/>
    </sheetView>
  </sheetViews>
  <sheetFormatPr defaultColWidth="9.109375" defaultRowHeight="13.8"/>
  <cols>
    <col min="1" max="2" width="2.88671875" style="1" customWidth="1"/>
    <col min="3" max="3" width="2.33203125" style="1" customWidth="1"/>
    <col min="4" max="4" width="1.88671875" style="1" customWidth="1"/>
    <col min="5" max="5" width="27.77734375" style="1" customWidth="1"/>
    <col min="6" max="6" width="9.77734375" style="1" customWidth="1"/>
    <col min="7" max="7" width="2.6640625" style="1" customWidth="1"/>
    <col min="8" max="8" width="18.88671875" style="32" customWidth="1"/>
    <col min="9" max="9" width="4" style="12" customWidth="1"/>
    <col min="10" max="10" width="17.88671875" style="33" customWidth="1"/>
    <col min="11" max="11" width="3.88671875" style="12" customWidth="1"/>
    <col min="12" max="12" width="18" style="33" customWidth="1"/>
    <col min="13" max="16384" width="9.109375" style="1"/>
  </cols>
  <sheetData>
    <row r="2" spans="2:12">
      <c r="B2" s="241" t="s">
        <v>78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2:12">
      <c r="B3" s="241" t="s">
        <v>75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2:12">
      <c r="B4" s="241" t="s">
        <v>88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2:12">
      <c r="B5" s="242" t="s">
        <v>79</v>
      </c>
      <c r="C5" s="242"/>
      <c r="D5" s="242"/>
      <c r="E5" s="242"/>
      <c r="F5" s="242"/>
      <c r="G5" s="242"/>
      <c r="H5" s="242"/>
      <c r="I5" s="242"/>
      <c r="J5" s="242"/>
      <c r="K5" s="242"/>
      <c r="L5" s="242"/>
    </row>
    <row r="6" spans="2:12">
      <c r="B6" s="242" t="s">
        <v>144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2:12">
      <c r="B7" s="3"/>
      <c r="C7" s="3"/>
      <c r="D7" s="3"/>
      <c r="E7" s="3"/>
      <c r="F7" s="3"/>
      <c r="G7" s="3"/>
      <c r="H7" s="3"/>
      <c r="I7" s="3"/>
      <c r="J7" s="3"/>
      <c r="K7" s="154"/>
      <c r="L7" s="154"/>
    </row>
    <row r="8" spans="2:12">
      <c r="B8" s="158"/>
      <c r="C8" s="158"/>
      <c r="D8" s="158"/>
      <c r="E8" s="158"/>
      <c r="F8" s="243" t="s">
        <v>90</v>
      </c>
      <c r="G8" s="158"/>
      <c r="H8" s="245">
        <v>2018</v>
      </c>
      <c r="I8" s="159"/>
      <c r="J8" s="167">
        <v>2017</v>
      </c>
      <c r="K8" s="167"/>
      <c r="L8" s="167" t="s">
        <v>92</v>
      </c>
    </row>
    <row r="9" spans="2:12">
      <c r="B9" s="88"/>
      <c r="C9" s="88"/>
      <c r="D9" s="88"/>
      <c r="E9" s="88"/>
      <c r="F9" s="244"/>
      <c r="G9" s="88"/>
      <c r="H9" s="246"/>
      <c r="I9" s="110"/>
      <c r="J9" s="168" t="s">
        <v>91</v>
      </c>
      <c r="K9" s="168"/>
      <c r="L9" s="168" t="s">
        <v>91</v>
      </c>
    </row>
    <row r="10" spans="2:12">
      <c r="B10" s="237" t="s">
        <v>0</v>
      </c>
      <c r="C10" s="237"/>
      <c r="D10" s="237"/>
      <c r="E10" s="237"/>
      <c r="F10" s="237"/>
      <c r="G10" s="237"/>
      <c r="H10" s="237"/>
      <c r="I10" s="237"/>
      <c r="J10" s="237"/>
      <c r="K10" s="14"/>
      <c r="L10" s="1"/>
    </row>
    <row r="11" spans="2:12">
      <c r="B11" s="7" t="s">
        <v>1</v>
      </c>
      <c r="D11" s="7"/>
      <c r="F11" s="4"/>
      <c r="H11" s="5"/>
      <c r="I11" s="8"/>
      <c r="J11" s="6"/>
      <c r="K11" s="8"/>
      <c r="L11" s="6"/>
    </row>
    <row r="12" spans="2:12">
      <c r="B12" s="9">
        <v>1</v>
      </c>
      <c r="C12" s="10" t="s">
        <v>2</v>
      </c>
      <c r="F12" s="11">
        <v>5</v>
      </c>
      <c r="H12" s="169">
        <v>9814627510</v>
      </c>
      <c r="I12" s="169"/>
      <c r="J12" s="169">
        <v>10326306495</v>
      </c>
      <c r="K12" s="156"/>
      <c r="L12" s="169">
        <v>5670760531</v>
      </c>
    </row>
    <row r="13" spans="2:12" hidden="1">
      <c r="B13" s="9">
        <v>2</v>
      </c>
      <c r="C13" s="10" t="s">
        <v>3</v>
      </c>
      <c r="H13" s="170"/>
      <c r="I13" s="170"/>
      <c r="J13" s="170"/>
      <c r="L13" s="170"/>
    </row>
    <row r="14" spans="2:12" hidden="1">
      <c r="B14" s="9">
        <v>3</v>
      </c>
      <c r="C14" s="10" t="s">
        <v>4</v>
      </c>
      <c r="F14" s="3"/>
      <c r="H14" s="170"/>
      <c r="I14" s="170"/>
      <c r="J14" s="170"/>
      <c r="L14" s="170"/>
    </row>
    <row r="15" spans="2:12">
      <c r="B15" s="9">
        <v>4</v>
      </c>
      <c r="C15" s="10" t="s">
        <v>5</v>
      </c>
      <c r="F15" s="3">
        <v>6</v>
      </c>
      <c r="H15" s="169">
        <v>1606912432</v>
      </c>
      <c r="I15" s="169"/>
      <c r="J15" s="169">
        <v>3188621807</v>
      </c>
      <c r="K15" s="156"/>
      <c r="L15" s="169">
        <v>3675813503</v>
      </c>
    </row>
    <row r="16" spans="2:12">
      <c r="B16" s="9">
        <v>5</v>
      </c>
      <c r="C16" s="10" t="s">
        <v>6</v>
      </c>
      <c r="F16" s="3">
        <v>7</v>
      </c>
      <c r="H16" s="169">
        <v>2177751351</v>
      </c>
      <c r="I16" s="169"/>
      <c r="J16" s="169">
        <v>1279905412</v>
      </c>
      <c r="K16" s="156"/>
      <c r="L16" s="169">
        <v>1350787448</v>
      </c>
    </row>
    <row r="17" spans="1:12">
      <c r="B17" s="9">
        <v>6</v>
      </c>
      <c r="C17" s="10" t="s">
        <v>7</v>
      </c>
      <c r="F17" s="3">
        <v>8</v>
      </c>
      <c r="H17" s="169">
        <v>162535528</v>
      </c>
      <c r="I17" s="169"/>
      <c r="J17" s="169">
        <v>36745275</v>
      </c>
      <c r="K17" s="156"/>
      <c r="L17" s="169">
        <v>223776486</v>
      </c>
    </row>
    <row r="18" spans="1:12" s="14" customFormat="1">
      <c r="B18" s="13">
        <v>8</v>
      </c>
      <c r="C18" s="10" t="s">
        <v>8</v>
      </c>
      <c r="F18" s="11">
        <v>9</v>
      </c>
      <c r="H18" s="171">
        <f>654049106</f>
        <v>654049106</v>
      </c>
      <c r="I18" s="171"/>
      <c r="J18" s="171">
        <v>29223921</v>
      </c>
      <c r="K18" s="119"/>
      <c r="L18" s="171">
        <v>29532536</v>
      </c>
    </row>
    <row r="19" spans="1:12" s="14" customFormat="1">
      <c r="B19" s="89"/>
      <c r="C19" s="90"/>
      <c r="D19" s="91"/>
      <c r="E19" s="89"/>
      <c r="F19" s="20"/>
      <c r="G19" s="89"/>
      <c r="H19" s="172">
        <f>SUM(H12:H18)</f>
        <v>14415875927</v>
      </c>
      <c r="I19" s="172"/>
      <c r="J19" s="172">
        <f>SUM(J12:J18)</f>
        <v>14860802910</v>
      </c>
      <c r="K19" s="92"/>
      <c r="L19" s="172">
        <f>SUM(L12:L18)</f>
        <v>10950670504</v>
      </c>
    </row>
    <row r="20" spans="1:12" s="14" customFormat="1">
      <c r="F20" s="17"/>
      <c r="H20" s="21"/>
      <c r="I20" s="15"/>
      <c r="J20" s="22"/>
      <c r="K20" s="15"/>
      <c r="L20" s="22"/>
    </row>
    <row r="21" spans="1:12" s="14" customFormat="1">
      <c r="B21" s="17" t="s">
        <v>9</v>
      </c>
      <c r="F21" s="17"/>
      <c r="H21" s="21"/>
      <c r="I21" s="15"/>
      <c r="J21" s="22"/>
      <c r="K21" s="15"/>
      <c r="L21" s="22"/>
    </row>
    <row r="22" spans="1:12" s="14" customFormat="1" hidden="1">
      <c r="A22" s="10"/>
      <c r="B22" s="13">
        <v>21</v>
      </c>
      <c r="C22" s="10" t="s">
        <v>10</v>
      </c>
      <c r="F22" s="11"/>
      <c r="H22" s="2"/>
      <c r="I22" s="15"/>
      <c r="J22" s="2"/>
      <c r="K22" s="15"/>
      <c r="L22" s="2"/>
    </row>
    <row r="23" spans="1:12" s="14" customFormat="1">
      <c r="A23" s="10"/>
      <c r="B23" s="13">
        <v>22</v>
      </c>
      <c r="C23" s="10" t="s">
        <v>4</v>
      </c>
      <c r="F23" s="11">
        <v>10</v>
      </c>
      <c r="H23" s="169">
        <v>2802512704</v>
      </c>
      <c r="I23" s="169"/>
      <c r="J23" s="169">
        <v>2804680269</v>
      </c>
      <c r="K23" s="169"/>
      <c r="L23" s="169">
        <v>2680616974</v>
      </c>
    </row>
    <row r="24" spans="1:12" s="14" customFormat="1" hidden="1">
      <c r="A24" s="10"/>
      <c r="B24" s="13">
        <v>23</v>
      </c>
      <c r="C24" s="10" t="s">
        <v>11</v>
      </c>
      <c r="F24" s="11"/>
      <c r="H24" s="169"/>
      <c r="I24" s="169"/>
      <c r="J24" s="169"/>
      <c r="K24" s="169"/>
      <c r="L24" s="169"/>
    </row>
    <row r="25" spans="1:12" s="14" customFormat="1" hidden="1">
      <c r="A25" s="10"/>
      <c r="B25" s="13">
        <v>24</v>
      </c>
      <c r="C25" s="10" t="s">
        <v>12</v>
      </c>
      <c r="F25" s="11"/>
      <c r="H25" s="169"/>
      <c r="I25" s="169"/>
      <c r="J25" s="169"/>
      <c r="K25" s="169"/>
      <c r="L25" s="169"/>
    </row>
    <row r="26" spans="1:12" s="14" customFormat="1" hidden="1">
      <c r="A26" s="10"/>
      <c r="B26" s="13">
        <v>25</v>
      </c>
      <c r="C26" s="10" t="s">
        <v>13</v>
      </c>
      <c r="F26" s="11"/>
      <c r="H26" s="169"/>
      <c r="I26" s="169"/>
      <c r="J26" s="169"/>
      <c r="K26" s="169"/>
      <c r="L26" s="169"/>
    </row>
    <row r="27" spans="1:12" s="14" customFormat="1">
      <c r="A27" s="10"/>
      <c r="B27" s="13">
        <v>26</v>
      </c>
      <c r="C27" s="10" t="s">
        <v>5</v>
      </c>
      <c r="F27" s="11">
        <v>10</v>
      </c>
      <c r="H27" s="169">
        <v>385538351</v>
      </c>
      <c r="I27" s="169"/>
      <c r="J27" s="169">
        <v>365933801</v>
      </c>
      <c r="K27" s="169"/>
      <c r="L27" s="169">
        <v>365068855</v>
      </c>
    </row>
    <row r="28" spans="1:12" s="14" customFormat="1" hidden="1">
      <c r="A28" s="10"/>
      <c r="B28" s="13">
        <v>27</v>
      </c>
      <c r="C28" s="10" t="s">
        <v>6</v>
      </c>
      <c r="F28" s="11"/>
      <c r="H28" s="169"/>
      <c r="I28" s="169"/>
      <c r="J28" s="169"/>
      <c r="K28" s="169"/>
      <c r="L28" s="169"/>
    </row>
    <row r="29" spans="1:12" s="14" customFormat="1">
      <c r="A29" s="10"/>
      <c r="B29" s="13">
        <v>28</v>
      </c>
      <c r="C29" s="10" t="s">
        <v>14</v>
      </c>
      <c r="F29" s="11">
        <v>11</v>
      </c>
      <c r="H29" s="169">
        <v>280701366</v>
      </c>
      <c r="I29" s="169"/>
      <c r="J29" s="169">
        <v>281032297.55000001</v>
      </c>
      <c r="K29" s="169"/>
      <c r="L29" s="236">
        <v>273240137</v>
      </c>
    </row>
    <row r="30" spans="1:12" s="14" customFormat="1">
      <c r="A30" s="10"/>
      <c r="B30" s="13">
        <v>29</v>
      </c>
      <c r="C30" s="10" t="s">
        <v>15</v>
      </c>
      <c r="F30" s="11">
        <v>12</v>
      </c>
      <c r="H30" s="169">
        <v>795329828</v>
      </c>
      <c r="I30" s="169"/>
      <c r="J30" s="169">
        <v>787573703</v>
      </c>
      <c r="K30" s="169"/>
      <c r="L30" s="169">
        <v>787580333</v>
      </c>
    </row>
    <row r="31" spans="1:12" s="14" customFormat="1" hidden="1">
      <c r="A31" s="10"/>
      <c r="B31" s="13">
        <v>30</v>
      </c>
      <c r="C31" s="10" t="s">
        <v>16</v>
      </c>
      <c r="F31" s="11"/>
      <c r="H31" s="169"/>
      <c r="I31" s="169"/>
      <c r="J31" s="169"/>
      <c r="K31" s="169"/>
      <c r="L31" s="169"/>
    </row>
    <row r="32" spans="1:12" s="14" customFormat="1">
      <c r="A32" s="10"/>
      <c r="B32" s="13">
        <v>31</v>
      </c>
      <c r="C32" s="10" t="s">
        <v>17</v>
      </c>
      <c r="F32" s="11">
        <v>13</v>
      </c>
      <c r="H32" s="169">
        <v>36487652</v>
      </c>
      <c r="I32" s="169"/>
      <c r="J32" s="169">
        <v>48351955</v>
      </c>
      <c r="K32" s="169"/>
      <c r="L32" s="169">
        <v>38872714</v>
      </c>
    </row>
    <row r="33" spans="1:12">
      <c r="A33" s="10"/>
      <c r="B33" s="9">
        <v>32</v>
      </c>
      <c r="C33" s="10" t="s">
        <v>137</v>
      </c>
      <c r="F33" s="164">
        <v>15.1</v>
      </c>
      <c r="H33" s="169">
        <f>10725576-5141940</f>
        <v>5583636</v>
      </c>
      <c r="I33" s="169"/>
      <c r="J33" s="173" t="s">
        <v>139</v>
      </c>
      <c r="K33" s="173"/>
      <c r="L33" s="173" t="s">
        <v>139</v>
      </c>
    </row>
    <row r="34" spans="1:12" s="14" customFormat="1" ht="15" customHeight="1">
      <c r="A34" s="10"/>
      <c r="B34" s="13">
        <v>33</v>
      </c>
      <c r="C34" s="10" t="s">
        <v>18</v>
      </c>
      <c r="F34" s="11">
        <v>14</v>
      </c>
      <c r="H34" s="169">
        <v>4214378490</v>
      </c>
      <c r="I34" s="169"/>
      <c r="J34" s="169">
        <v>3374902864</v>
      </c>
      <c r="K34" s="169"/>
      <c r="L34" s="169">
        <v>784675586</v>
      </c>
    </row>
    <row r="35" spans="1:12" s="14" customFormat="1" ht="18" customHeight="1">
      <c r="B35" s="89"/>
      <c r="C35" s="90"/>
      <c r="D35" s="91"/>
      <c r="E35" s="89"/>
      <c r="F35" s="20"/>
      <c r="G35" s="89"/>
      <c r="H35" s="172">
        <f>SUM(H23:H34)</f>
        <v>8520532027</v>
      </c>
      <c r="I35" s="172"/>
      <c r="J35" s="172">
        <f>SUM(J23:J34)</f>
        <v>7662474889.5500002</v>
      </c>
      <c r="K35" s="172"/>
      <c r="L35" s="172">
        <f>SUM(L23:L34)</f>
        <v>4930054599</v>
      </c>
    </row>
    <row r="36" spans="1:12" s="14" customFormat="1" ht="19.5" customHeight="1" thickBot="1">
      <c r="B36" s="99" t="s">
        <v>67</v>
      </c>
      <c r="C36" s="234"/>
      <c r="D36" s="97"/>
      <c r="E36" s="97"/>
      <c r="F36" s="98"/>
      <c r="G36" s="97"/>
      <c r="H36" s="175">
        <f>H19+H35</f>
        <v>22936407954</v>
      </c>
      <c r="I36" s="175"/>
      <c r="J36" s="175">
        <f>J19+J35</f>
        <v>22523277799.549999</v>
      </c>
      <c r="K36" s="175"/>
      <c r="L36" s="175">
        <f>L19+L35</f>
        <v>15880725103</v>
      </c>
    </row>
    <row r="37" spans="1:12" s="14" customFormat="1" ht="14.4" thickTop="1">
      <c r="H37" s="21"/>
      <c r="I37" s="15"/>
      <c r="J37" s="22"/>
      <c r="K37" s="15"/>
      <c r="L37" s="22"/>
    </row>
    <row r="38" spans="1:12" s="14" customFormat="1">
      <c r="B38" s="237" t="s">
        <v>69</v>
      </c>
      <c r="C38" s="237"/>
      <c r="D38" s="237"/>
      <c r="E38" s="237"/>
      <c r="F38" s="237"/>
      <c r="G38" s="237"/>
      <c r="H38" s="237"/>
      <c r="I38" s="237"/>
      <c r="J38" s="237"/>
    </row>
    <row r="39" spans="1:12" s="14" customFormat="1">
      <c r="B39" s="17" t="s">
        <v>19</v>
      </c>
      <c r="H39" s="21"/>
      <c r="I39" s="15"/>
      <c r="J39" s="22"/>
      <c r="K39" s="15"/>
      <c r="L39" s="22"/>
    </row>
    <row r="40" spans="1:12" s="14" customFormat="1">
      <c r="B40" s="13">
        <v>40</v>
      </c>
      <c r="C40" s="27" t="s">
        <v>20</v>
      </c>
      <c r="F40" s="11">
        <v>16</v>
      </c>
      <c r="H40" s="169">
        <v>7764015907</v>
      </c>
      <c r="I40" s="169"/>
      <c r="J40" s="169">
        <v>7965952505</v>
      </c>
      <c r="K40" s="169"/>
      <c r="L40" s="169">
        <v>5723246498</v>
      </c>
    </row>
    <row r="41" spans="1:12" s="14" customFormat="1">
      <c r="B41" s="13">
        <v>41</v>
      </c>
      <c r="C41" s="27" t="s">
        <v>21</v>
      </c>
      <c r="F41" s="11">
        <v>17</v>
      </c>
      <c r="H41" s="169">
        <v>712202310.13999987</v>
      </c>
      <c r="I41" s="169"/>
      <c r="J41" s="169">
        <v>150246637</v>
      </c>
      <c r="K41" s="169"/>
      <c r="L41" s="169">
        <v>343570559</v>
      </c>
    </row>
    <row r="42" spans="1:12" s="14" customFormat="1" hidden="1">
      <c r="B42" s="13">
        <v>42</v>
      </c>
      <c r="C42" s="27" t="s">
        <v>22</v>
      </c>
      <c r="F42" s="11"/>
      <c r="H42" s="169"/>
      <c r="I42" s="169"/>
      <c r="J42" s="169"/>
      <c r="K42" s="169"/>
      <c r="L42" s="169"/>
    </row>
    <row r="43" spans="1:12" s="14" customFormat="1" hidden="1">
      <c r="B43" s="13">
        <v>43</v>
      </c>
      <c r="C43" s="27" t="s">
        <v>23</v>
      </c>
      <c r="F43" s="11"/>
      <c r="H43" s="169"/>
      <c r="I43" s="169"/>
      <c r="J43" s="169"/>
      <c r="K43" s="169"/>
      <c r="L43" s="169"/>
    </row>
    <row r="44" spans="1:12" s="14" customFormat="1" ht="16.5" customHeight="1">
      <c r="B44" s="13">
        <v>44</v>
      </c>
      <c r="C44" s="27" t="s">
        <v>24</v>
      </c>
      <c r="F44" s="11">
        <v>18</v>
      </c>
      <c r="H44" s="169">
        <v>4836933</v>
      </c>
      <c r="I44" s="169"/>
      <c r="J44" s="169">
        <v>1676345</v>
      </c>
      <c r="K44" s="169"/>
      <c r="L44" s="169">
        <v>4827644</v>
      </c>
    </row>
    <row r="45" spans="1:12" s="14" customFormat="1">
      <c r="B45" s="101">
        <v>45</v>
      </c>
      <c r="C45" s="102" t="s">
        <v>151</v>
      </c>
      <c r="D45" s="88"/>
      <c r="E45" s="88"/>
      <c r="F45" s="103">
        <v>19</v>
      </c>
      <c r="G45" s="88"/>
      <c r="H45" s="169">
        <v>1977137813</v>
      </c>
      <c r="I45" s="169"/>
      <c r="J45" s="169">
        <v>893375827</v>
      </c>
      <c r="K45" s="169"/>
      <c r="L45" s="169">
        <v>776115750</v>
      </c>
    </row>
    <row r="46" spans="1:12" s="14" customFormat="1">
      <c r="B46" s="104"/>
      <c r="C46" s="105"/>
      <c r="D46" s="105"/>
      <c r="E46" s="104"/>
      <c r="F46" s="106"/>
      <c r="G46" s="104"/>
      <c r="H46" s="172">
        <f>SUM(H40:H45)</f>
        <v>10458192963.139999</v>
      </c>
      <c r="I46" s="172"/>
      <c r="J46" s="172">
        <f>SUM(J40:J45)</f>
        <v>9011251314</v>
      </c>
      <c r="K46" s="172"/>
      <c r="L46" s="172">
        <f>SUM(L40:L45)</f>
        <v>6847760451</v>
      </c>
    </row>
    <row r="47" spans="1:12" s="14" customFormat="1" ht="16.5" customHeight="1">
      <c r="H47" s="21"/>
      <c r="I47" s="15"/>
      <c r="J47" s="22"/>
      <c r="K47" s="15"/>
      <c r="L47" s="22"/>
    </row>
    <row r="48" spans="1:12" s="14" customFormat="1" ht="16.5" customHeight="1">
      <c r="B48" s="17" t="s">
        <v>25</v>
      </c>
      <c r="H48" s="21"/>
      <c r="I48" s="15"/>
      <c r="J48" s="22"/>
      <c r="K48" s="15"/>
      <c r="L48" s="22"/>
    </row>
    <row r="49" spans="2:12" s="14" customFormat="1" ht="16.5" customHeight="1">
      <c r="B49" s="13">
        <v>46</v>
      </c>
      <c r="C49" s="27" t="s">
        <v>20</v>
      </c>
      <c r="F49" s="11">
        <v>20</v>
      </c>
      <c r="H49" s="169">
        <v>26517481</v>
      </c>
      <c r="I49" s="169"/>
      <c r="J49" s="169">
        <v>28894257</v>
      </c>
      <c r="K49" s="169"/>
      <c r="L49" s="169">
        <v>28888338</v>
      </c>
    </row>
    <row r="50" spans="2:12" s="14" customFormat="1" ht="16.5" hidden="1" customHeight="1">
      <c r="B50" s="13">
        <v>47</v>
      </c>
      <c r="C50" s="27" t="s">
        <v>26</v>
      </c>
      <c r="F50" s="11"/>
      <c r="H50" s="169"/>
      <c r="I50" s="169"/>
      <c r="J50" s="169"/>
      <c r="K50" s="169"/>
      <c r="L50" s="169"/>
    </row>
    <row r="51" spans="2:12" s="14" customFormat="1" ht="16.5" hidden="1" customHeight="1">
      <c r="B51" s="13">
        <v>48</v>
      </c>
      <c r="C51" s="27" t="s">
        <v>27</v>
      </c>
      <c r="F51" s="11"/>
      <c r="H51" s="169"/>
      <c r="I51" s="169"/>
      <c r="J51" s="169"/>
      <c r="K51" s="169"/>
      <c r="L51" s="169"/>
    </row>
    <row r="52" spans="2:12" s="14" customFormat="1" ht="16.5" hidden="1" customHeight="1">
      <c r="B52" s="13">
        <v>49</v>
      </c>
      <c r="C52" s="27" t="s">
        <v>21</v>
      </c>
      <c r="F52" s="11"/>
      <c r="H52" s="169"/>
      <c r="I52" s="169"/>
      <c r="J52" s="169"/>
      <c r="K52" s="169"/>
      <c r="L52" s="169"/>
    </row>
    <row r="53" spans="2:12" s="14" customFormat="1" ht="16.5" customHeight="1">
      <c r="B53" s="13">
        <v>50</v>
      </c>
      <c r="C53" s="27" t="s">
        <v>22</v>
      </c>
      <c r="F53" s="11">
        <v>21</v>
      </c>
      <c r="H53" s="169">
        <v>4046921242</v>
      </c>
      <c r="I53" s="169"/>
      <c r="J53" s="169">
        <v>3245054413</v>
      </c>
      <c r="K53" s="169"/>
      <c r="L53" s="169">
        <v>465660761</v>
      </c>
    </row>
    <row r="54" spans="2:12" s="14" customFormat="1" ht="16.5" hidden="1" customHeight="1">
      <c r="B54" s="13">
        <v>51</v>
      </c>
      <c r="C54" s="27" t="s">
        <v>23</v>
      </c>
      <c r="F54" s="11"/>
      <c r="H54" s="169"/>
      <c r="I54" s="169"/>
      <c r="J54" s="169"/>
      <c r="K54" s="169"/>
      <c r="L54" s="169"/>
    </row>
    <row r="55" spans="2:12" s="14" customFormat="1" ht="16.5" customHeight="1">
      <c r="B55" s="13">
        <v>52</v>
      </c>
      <c r="C55" s="27" t="s">
        <v>24</v>
      </c>
      <c r="F55" s="11">
        <v>18</v>
      </c>
      <c r="H55" s="169">
        <v>171536519</v>
      </c>
      <c r="I55" s="169"/>
      <c r="J55" s="169">
        <v>162352371</v>
      </c>
      <c r="K55" s="169"/>
      <c r="L55" s="169">
        <v>84812205</v>
      </c>
    </row>
    <row r="56" spans="2:12" s="14" customFormat="1" hidden="1">
      <c r="B56" s="13">
        <v>53</v>
      </c>
      <c r="C56" s="27" t="s">
        <v>28</v>
      </c>
      <c r="F56" s="11"/>
      <c r="H56" s="2"/>
      <c r="I56" s="15"/>
      <c r="J56" s="2"/>
      <c r="K56" s="15"/>
      <c r="L56" s="2"/>
    </row>
    <row r="57" spans="2:12" s="14" customFormat="1" ht="16.5" customHeight="1">
      <c r="B57" s="104"/>
      <c r="C57" s="105"/>
      <c r="D57" s="105"/>
      <c r="E57" s="104"/>
      <c r="F57" s="106"/>
      <c r="G57" s="104"/>
      <c r="H57" s="172">
        <f>SUM(H49:H56)</f>
        <v>4244975242</v>
      </c>
      <c r="I57" s="172"/>
      <c r="J57" s="172">
        <f>SUM(J49:J56)</f>
        <v>3436301041</v>
      </c>
      <c r="K57" s="172"/>
      <c r="L57" s="172">
        <f>SUM(L49:L56)</f>
        <v>579361304</v>
      </c>
    </row>
    <row r="58" spans="2:12" s="14" customFormat="1" ht="16.5" customHeight="1">
      <c r="B58" s="17"/>
      <c r="F58" s="25"/>
      <c r="H58" s="23"/>
      <c r="I58" s="19"/>
      <c r="J58" s="24"/>
      <c r="K58" s="19"/>
      <c r="L58" s="24"/>
    </row>
    <row r="59" spans="2:12" s="14" customFormat="1" ht="16.5" customHeight="1">
      <c r="B59" s="91" t="s">
        <v>68</v>
      </c>
      <c r="C59" s="89"/>
      <c r="D59" s="89"/>
      <c r="E59" s="89"/>
      <c r="F59" s="107"/>
      <c r="G59" s="89"/>
      <c r="H59" s="172">
        <f>H46+H57</f>
        <v>14703168205.139999</v>
      </c>
      <c r="I59" s="172"/>
      <c r="J59" s="172">
        <f>J46+J57</f>
        <v>12447552355</v>
      </c>
      <c r="K59" s="172"/>
      <c r="L59" s="172">
        <f>L46+L57</f>
        <v>7427121755</v>
      </c>
    </row>
    <row r="60" spans="2:12" s="14" customFormat="1">
      <c r="H60" s="21"/>
      <c r="I60" s="15"/>
      <c r="J60" s="22"/>
      <c r="K60" s="15"/>
      <c r="L60" s="22"/>
    </row>
    <row r="61" spans="2:12" s="14" customFormat="1" ht="15.75" customHeight="1">
      <c r="B61" s="237" t="s">
        <v>29</v>
      </c>
      <c r="C61" s="237"/>
      <c r="D61" s="237"/>
      <c r="E61" s="237"/>
      <c r="F61" s="237"/>
      <c r="G61" s="237"/>
      <c r="H61" s="237"/>
      <c r="I61" s="237"/>
      <c r="J61" s="237"/>
    </row>
    <row r="62" spans="2:12" s="14" customFormat="1" ht="15.75" hidden="1" customHeight="1">
      <c r="B62" s="13">
        <v>60</v>
      </c>
      <c r="C62" s="27" t="s">
        <v>30</v>
      </c>
      <c r="D62" s="18"/>
      <c r="E62" s="18"/>
      <c r="F62" s="18"/>
      <c r="G62" s="18"/>
      <c r="H62" s="2"/>
      <c r="I62" s="15"/>
      <c r="J62" s="2"/>
      <c r="K62" s="15"/>
      <c r="L62" s="2"/>
    </row>
    <row r="63" spans="2:12" s="14" customFormat="1" hidden="1">
      <c r="B63" s="13">
        <v>61</v>
      </c>
      <c r="C63" s="27" t="s">
        <v>31</v>
      </c>
      <c r="F63" s="11"/>
      <c r="H63" s="2"/>
      <c r="I63" s="15"/>
      <c r="J63" s="2"/>
      <c r="K63" s="15"/>
      <c r="L63" s="2"/>
    </row>
    <row r="64" spans="2:12" s="14" customFormat="1">
      <c r="B64" s="13">
        <v>62</v>
      </c>
      <c r="C64" s="27" t="s">
        <v>89</v>
      </c>
      <c r="F64" s="11">
        <v>22</v>
      </c>
      <c r="H64" s="169">
        <v>8323819533</v>
      </c>
      <c r="I64" s="169"/>
      <c r="J64" s="169">
        <v>10103514162</v>
      </c>
      <c r="K64" s="169"/>
      <c r="L64" s="169">
        <v>8469259495</v>
      </c>
    </row>
    <row r="65" spans="2:12" s="14" customFormat="1" hidden="1">
      <c r="B65" s="13">
        <v>63</v>
      </c>
      <c r="C65" s="27" t="s">
        <v>32</v>
      </c>
      <c r="F65" s="11"/>
      <c r="H65" s="169"/>
      <c r="I65" s="169"/>
      <c r="J65" s="169"/>
      <c r="K65" s="169"/>
      <c r="L65" s="169"/>
    </row>
    <row r="66" spans="2:12" s="14" customFormat="1" hidden="1">
      <c r="B66" s="13">
        <v>64</v>
      </c>
      <c r="C66" s="27" t="s">
        <v>33</v>
      </c>
      <c r="F66" s="11"/>
      <c r="H66" s="169"/>
      <c r="I66" s="169"/>
      <c r="J66" s="169"/>
      <c r="K66" s="169"/>
      <c r="L66" s="169"/>
    </row>
    <row r="67" spans="2:12" s="14" customFormat="1">
      <c r="B67" s="13">
        <v>65</v>
      </c>
      <c r="C67" s="27" t="s">
        <v>34</v>
      </c>
      <c r="F67" s="11">
        <v>22</v>
      </c>
      <c r="H67" s="174">
        <v>-90579784</v>
      </c>
      <c r="I67" s="174"/>
      <c r="J67" s="174">
        <v>-27788717</v>
      </c>
      <c r="K67" s="174"/>
      <c r="L67" s="174">
        <v>-15656147</v>
      </c>
    </row>
    <row r="68" spans="2:12" s="14" customFormat="1" hidden="1">
      <c r="B68" s="13">
        <v>66</v>
      </c>
      <c r="C68" s="27" t="s">
        <v>35</v>
      </c>
      <c r="F68" s="11"/>
      <c r="H68" s="2"/>
      <c r="I68" s="15"/>
      <c r="J68" s="2"/>
      <c r="K68" s="15"/>
      <c r="L68" s="2"/>
    </row>
    <row r="69" spans="2:12" s="14" customFormat="1">
      <c r="B69" s="91"/>
      <c r="C69" s="89"/>
      <c r="D69" s="89"/>
      <c r="E69" s="89"/>
      <c r="F69" s="107"/>
      <c r="G69" s="89"/>
      <c r="H69" s="172">
        <f>SUM(H62:H68)</f>
        <v>8233239749</v>
      </c>
      <c r="I69" s="172"/>
      <c r="J69" s="172">
        <f>SUM(J62:J68)</f>
        <v>10075725445</v>
      </c>
      <c r="K69" s="172"/>
      <c r="L69" s="172">
        <f>SUM(L62:L68)</f>
        <v>8453603348</v>
      </c>
    </row>
    <row r="70" spans="2:12" s="14" customFormat="1">
      <c r="B70" s="96"/>
      <c r="F70" s="26"/>
      <c r="H70" s="28"/>
      <c r="I70" s="19"/>
      <c r="J70" s="29"/>
      <c r="K70" s="19"/>
      <c r="L70" s="29"/>
    </row>
    <row r="71" spans="2:12" s="14" customFormat="1" ht="14.4" thickBot="1">
      <c r="B71" s="100" t="s">
        <v>136</v>
      </c>
      <c r="C71" s="97"/>
      <c r="D71" s="97"/>
      <c r="E71" s="97"/>
      <c r="F71" s="98"/>
      <c r="G71" s="97"/>
      <c r="H71" s="175">
        <f>+H59+H69</f>
        <v>22936407954.139999</v>
      </c>
      <c r="I71" s="175"/>
      <c r="J71" s="175">
        <f>+J59+J69</f>
        <v>22523277800</v>
      </c>
      <c r="K71" s="175"/>
      <c r="L71" s="175">
        <f>+L59+L69</f>
        <v>15880725103</v>
      </c>
    </row>
    <row r="72" spans="2:12" s="14" customFormat="1" ht="14.4" thickTop="1">
      <c r="B72" s="17"/>
      <c r="F72" s="26"/>
      <c r="H72" s="162"/>
      <c r="I72" s="19"/>
      <c r="J72" s="162"/>
      <c r="K72" s="19"/>
      <c r="L72" s="162"/>
    </row>
    <row r="73" spans="2:12" ht="15.75" customHeight="1">
      <c r="B73" s="240" t="s">
        <v>147</v>
      </c>
      <c r="C73" s="240"/>
      <c r="D73" s="240"/>
      <c r="E73" s="240"/>
      <c r="F73" s="240"/>
      <c r="G73" s="240"/>
      <c r="H73" s="240"/>
      <c r="I73" s="240"/>
      <c r="J73" s="240"/>
      <c r="K73" s="240"/>
      <c r="L73" s="240"/>
    </row>
    <row r="74" spans="2:12" ht="15.75" hidden="1" customHeight="1">
      <c r="B74" s="238" t="s">
        <v>36</v>
      </c>
      <c r="C74" s="238"/>
      <c r="D74" s="238"/>
      <c r="E74" s="238"/>
      <c r="F74" s="238"/>
      <c r="G74" s="238"/>
      <c r="H74" s="238"/>
      <c r="I74" s="238"/>
      <c r="J74" s="238"/>
      <c r="K74" s="94"/>
      <c r="L74" s="1"/>
    </row>
    <row r="75" spans="2:12" ht="14.4" hidden="1">
      <c r="B75" s="30"/>
      <c r="C75" s="30"/>
      <c r="D75" s="30"/>
      <c r="E75" s="30"/>
      <c r="F75" s="30"/>
      <c r="G75" s="30"/>
      <c r="H75" s="30"/>
      <c r="I75" s="30"/>
      <c r="J75" s="30"/>
      <c r="K75" s="155"/>
      <c r="L75" s="155"/>
    </row>
    <row r="76" spans="2:12" ht="14.4" hidden="1">
      <c r="B76" s="31" t="s">
        <v>37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2:12" ht="14.4">
      <c r="B77" s="95"/>
    </row>
    <row r="79" spans="2:12">
      <c r="B79" s="34"/>
      <c r="C79" s="34"/>
      <c r="D79" s="34"/>
      <c r="E79" s="34"/>
      <c r="F79" s="34"/>
      <c r="G79" s="34"/>
      <c r="H79" s="239"/>
      <c r="I79" s="239"/>
      <c r="J79" s="239"/>
      <c r="K79" s="14"/>
      <c r="L79" s="1"/>
    </row>
    <row r="80" spans="2:12">
      <c r="B80" s="34"/>
      <c r="C80" s="35"/>
      <c r="D80" s="36"/>
      <c r="E80" s="34"/>
      <c r="J80" s="34"/>
      <c r="L80" s="34"/>
    </row>
    <row r="81" spans="2:12">
      <c r="B81" s="34"/>
      <c r="C81" s="34"/>
      <c r="D81" s="34"/>
      <c r="E81" s="34"/>
      <c r="J81" s="34"/>
      <c r="L81" s="34"/>
    </row>
    <row r="82" spans="2:12">
      <c r="B82" s="34"/>
      <c r="C82" s="34"/>
      <c r="D82" s="34"/>
      <c r="E82" s="34"/>
      <c r="F82" s="34"/>
      <c r="G82" s="34"/>
      <c r="H82" s="239"/>
      <c r="I82" s="239"/>
      <c r="J82" s="239"/>
      <c r="K82" s="14"/>
      <c r="L82" s="1"/>
    </row>
    <row r="83" spans="2:12"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</row>
  </sheetData>
  <sheetProtection algorithmName="SHA-512" hashValue="+Q8UchtPCBXvfT7InPMAF5rpTqn+gVpLINVtRQKhO04FNznDKEPni17DDG17/Iaxq5pdW46FEZmvzXp8zda9YA==" saltValue="6MmcJsrwB9UeGB1je2nkmw==" spinCount="100000" sheet="1" objects="1" scenarios="1" selectLockedCells="1" selectUnlockedCells="1"/>
  <mergeCells count="14">
    <mergeCell ref="B2:L2"/>
    <mergeCell ref="B3:L3"/>
    <mergeCell ref="B5:L5"/>
    <mergeCell ref="B4:L4"/>
    <mergeCell ref="F8:F9"/>
    <mergeCell ref="H8:H9"/>
    <mergeCell ref="B6:L6"/>
    <mergeCell ref="B10:J10"/>
    <mergeCell ref="B74:J74"/>
    <mergeCell ref="H79:J79"/>
    <mergeCell ref="H82:J82"/>
    <mergeCell ref="B38:J38"/>
    <mergeCell ref="B61:J61"/>
    <mergeCell ref="B73:L73"/>
  </mergeCells>
  <printOptions horizontalCentered="1"/>
  <pageMargins left="0.75" right="0.75" top="1" bottom="0" header="0" footer="0.5"/>
  <pageSetup scale="80" orientation="portrait" horizontalDpi="4294967294" r:id="rId1"/>
  <headerFooter>
    <oddFooter>&amp;R&amp;"Arial,Regular"&amp;10 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N42"/>
  <sheetViews>
    <sheetView zoomScaleNormal="100" zoomScaleSheetLayoutView="100" zoomScalePageLayoutView="55" workbookViewId="0">
      <selection activeCell="B1" sqref="B1"/>
    </sheetView>
  </sheetViews>
  <sheetFormatPr defaultColWidth="9.109375" defaultRowHeight="13.8"/>
  <cols>
    <col min="1" max="1" width="4" style="37" customWidth="1"/>
    <col min="2" max="2" width="3" style="37" customWidth="1"/>
    <col min="3" max="3" width="2" style="37" customWidth="1"/>
    <col min="4" max="7" width="9.109375" style="37"/>
    <col min="8" max="8" width="0" style="37" hidden="1" customWidth="1"/>
    <col min="9" max="9" width="4.88671875" style="37" customWidth="1"/>
    <col min="10" max="10" width="8.6640625" style="37" bestFit="1" customWidth="1"/>
    <col min="11" max="11" width="1.109375" style="37" customWidth="1"/>
    <col min="12" max="12" width="18.88671875" style="37" bestFit="1" customWidth="1"/>
    <col min="13" max="13" width="1.109375" style="37" customWidth="1"/>
    <col min="14" max="14" width="18.21875" style="37" customWidth="1"/>
    <col min="15" max="16384" width="9.109375" style="37"/>
  </cols>
  <sheetData>
    <row r="2" spans="2:14">
      <c r="B2" s="249" t="s">
        <v>78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2:14">
      <c r="B3" s="249" t="s">
        <v>76</v>
      </c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</row>
    <row r="4" spans="2:14" hidden="1">
      <c r="B4" s="249" t="s">
        <v>79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</row>
    <row r="5" spans="2:14">
      <c r="B5" s="249" t="s">
        <v>88</v>
      </c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</row>
    <row r="6" spans="2:14">
      <c r="B6" s="247" t="s">
        <v>134</v>
      </c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</row>
    <row r="7" spans="2:14" ht="12" customHeight="1">
      <c r="B7" s="247" t="s">
        <v>144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</row>
    <row r="8" spans="2:14" ht="12" customHeight="1">
      <c r="B8" s="38"/>
      <c r="C8" s="38"/>
      <c r="D8" s="38"/>
      <c r="E8" s="38"/>
      <c r="F8" s="38"/>
      <c r="G8" s="38"/>
      <c r="H8" s="38"/>
      <c r="I8" s="1"/>
      <c r="J8" s="1"/>
      <c r="K8" s="1"/>
      <c r="L8" s="1"/>
      <c r="M8" s="1"/>
      <c r="N8" s="1"/>
    </row>
    <row r="9" spans="2:14" ht="27.6">
      <c r="B9" s="108"/>
      <c r="C9" s="108"/>
      <c r="D9" s="108"/>
      <c r="E9" s="108"/>
      <c r="F9" s="108"/>
      <c r="G9" s="108"/>
      <c r="H9" s="108"/>
      <c r="I9" s="109"/>
      <c r="J9" s="93" t="s">
        <v>90</v>
      </c>
      <c r="K9" s="93"/>
      <c r="L9" s="177">
        <v>2018</v>
      </c>
      <c r="M9" s="177"/>
      <c r="N9" s="182" t="s">
        <v>145</v>
      </c>
    </row>
    <row r="10" spans="2:14">
      <c r="B10" s="40" t="s">
        <v>70</v>
      </c>
      <c r="C10" s="40"/>
      <c r="D10" s="40"/>
      <c r="E10" s="1"/>
      <c r="F10" s="1"/>
      <c r="G10" s="1"/>
      <c r="H10" s="1"/>
      <c r="I10" s="38"/>
      <c r="J10" s="38"/>
      <c r="K10" s="39"/>
      <c r="L10" s="39"/>
      <c r="M10" s="39"/>
      <c r="N10" s="39"/>
    </row>
    <row r="11" spans="2:14">
      <c r="B11" s="9">
        <v>1</v>
      </c>
      <c r="C11" s="41" t="s">
        <v>38</v>
      </c>
      <c r="D11" s="41"/>
      <c r="E11" s="1"/>
      <c r="F11" s="42"/>
      <c r="G11" s="43"/>
      <c r="H11" s="1"/>
      <c r="I11" s="44"/>
      <c r="J11" s="44"/>
      <c r="K11" s="38"/>
      <c r="L11" s="169">
        <v>63051051834</v>
      </c>
      <c r="M11" s="169">
        <v>9695911521.1800003</v>
      </c>
      <c r="N11" s="169">
        <v>53962801435</v>
      </c>
    </row>
    <row r="12" spans="2:14">
      <c r="B12" s="9">
        <v>3</v>
      </c>
      <c r="C12" s="250" t="s">
        <v>39</v>
      </c>
      <c r="D12" s="250"/>
      <c r="E12" s="250"/>
      <c r="F12" s="45"/>
      <c r="G12" s="46"/>
      <c r="H12" s="47"/>
      <c r="I12" s="44"/>
      <c r="J12" s="44"/>
      <c r="K12" s="38"/>
      <c r="L12" s="169">
        <v>17139799</v>
      </c>
      <c r="M12" s="169">
        <v>0</v>
      </c>
      <c r="N12" s="169">
        <v>1286296</v>
      </c>
    </row>
    <row r="13" spans="2:14">
      <c r="B13" s="9">
        <v>4</v>
      </c>
      <c r="C13" s="41" t="s">
        <v>40</v>
      </c>
      <c r="D13" s="41"/>
      <c r="E13" s="41"/>
      <c r="F13" s="45"/>
      <c r="G13" s="46"/>
      <c r="H13" s="47"/>
      <c r="I13" s="44"/>
      <c r="J13" s="44"/>
      <c r="K13" s="48"/>
      <c r="L13" s="169">
        <v>29135237</v>
      </c>
      <c r="M13" s="169">
        <v>23145481.489999998</v>
      </c>
      <c r="N13" s="169">
        <f>23538938</f>
        <v>23538938</v>
      </c>
    </row>
    <row r="14" spans="2:14">
      <c r="B14" s="89"/>
      <c r="C14" s="89"/>
      <c r="D14" s="90"/>
      <c r="E14" s="111"/>
      <c r="F14" s="90"/>
      <c r="G14" s="112"/>
      <c r="H14" s="112"/>
      <c r="I14" s="113"/>
      <c r="J14" s="113">
        <v>23</v>
      </c>
      <c r="K14" s="109"/>
      <c r="L14" s="179">
        <f>SUM(L11:L13)</f>
        <v>63097326870</v>
      </c>
      <c r="M14" s="179"/>
      <c r="N14" s="179">
        <f>SUM(N11:N13)</f>
        <v>53987626669</v>
      </c>
    </row>
    <row r="15" spans="2:14">
      <c r="B15" s="1"/>
      <c r="C15" s="41"/>
      <c r="D15" s="41"/>
      <c r="E15" s="41"/>
      <c r="F15" s="45"/>
      <c r="G15" s="46"/>
      <c r="H15" s="47"/>
      <c r="I15" s="44"/>
      <c r="J15" s="44"/>
      <c r="K15" s="50"/>
      <c r="L15" s="169"/>
      <c r="M15" s="169"/>
      <c r="N15" s="169"/>
    </row>
    <row r="16" spans="2:14">
      <c r="B16" s="16" t="s">
        <v>71</v>
      </c>
      <c r="C16" s="1"/>
      <c r="D16" s="1"/>
      <c r="E16" s="1"/>
      <c r="F16" s="42"/>
      <c r="G16" s="43"/>
      <c r="H16" s="1"/>
      <c r="I16" s="44"/>
      <c r="J16" s="44"/>
      <c r="K16" s="49"/>
      <c r="L16" s="169"/>
      <c r="M16" s="169"/>
      <c r="N16" s="169"/>
    </row>
    <row r="17" spans="1:14">
      <c r="B17" s="9">
        <v>5</v>
      </c>
      <c r="C17" s="51" t="s">
        <v>41</v>
      </c>
      <c r="D17" s="51"/>
      <c r="E17" s="39"/>
      <c r="F17" s="39"/>
      <c r="G17" s="1"/>
      <c r="H17" s="52"/>
      <c r="I17" s="44"/>
      <c r="J17" s="44"/>
      <c r="K17" s="38"/>
      <c r="L17" s="169">
        <v>909557281</v>
      </c>
      <c r="M17" s="169"/>
      <c r="N17" s="169">
        <v>1315429729</v>
      </c>
    </row>
    <row r="18" spans="1:14">
      <c r="B18" s="9">
        <v>6</v>
      </c>
      <c r="C18" s="51" t="s">
        <v>42</v>
      </c>
      <c r="D18" s="51"/>
      <c r="E18" s="1"/>
      <c r="F18" s="51"/>
      <c r="G18" s="1"/>
      <c r="H18" s="52"/>
      <c r="I18" s="44"/>
      <c r="J18" s="44"/>
      <c r="K18" s="38"/>
      <c r="L18" s="169">
        <v>48299764542</v>
      </c>
      <c r="M18" s="169"/>
      <c r="N18" s="169">
        <v>38537789753</v>
      </c>
    </row>
    <row r="19" spans="1:14">
      <c r="B19" s="9">
        <v>7</v>
      </c>
      <c r="C19" s="51" t="s">
        <v>43</v>
      </c>
      <c r="D19" s="51"/>
      <c r="E19" s="1"/>
      <c r="F19" s="51"/>
      <c r="G19" s="1"/>
      <c r="H19" s="52"/>
      <c r="I19" s="44"/>
      <c r="J19" s="44"/>
      <c r="K19" s="38"/>
      <c r="L19" s="169">
        <f>5999680</f>
        <v>5999680</v>
      </c>
      <c r="M19" s="169"/>
      <c r="N19" s="169">
        <v>6631276</v>
      </c>
    </row>
    <row r="20" spans="1:14" ht="14.25" hidden="1" customHeight="1">
      <c r="B20" s="9">
        <v>8</v>
      </c>
      <c r="C20" s="51" t="s">
        <v>44</v>
      </c>
      <c r="D20" s="51"/>
      <c r="E20" s="1"/>
      <c r="F20" s="51"/>
      <c r="G20" s="1"/>
      <c r="H20" s="52"/>
      <c r="I20" s="44"/>
      <c r="J20" s="44"/>
      <c r="K20" s="38"/>
      <c r="L20" s="169"/>
      <c r="M20" s="169"/>
      <c r="N20" s="169"/>
    </row>
    <row r="21" spans="1:14">
      <c r="B21" s="9">
        <v>9</v>
      </c>
      <c r="C21" s="51" t="s">
        <v>45</v>
      </c>
      <c r="D21" s="51"/>
      <c r="E21" s="1"/>
      <c r="F21" s="51"/>
      <c r="G21" s="1"/>
      <c r="H21" s="52"/>
      <c r="I21" s="44"/>
      <c r="J21" s="44"/>
      <c r="K21" s="48"/>
      <c r="L21" s="169">
        <v>70202559</v>
      </c>
      <c r="M21" s="169"/>
      <c r="N21" s="169">
        <v>83059591</v>
      </c>
    </row>
    <row r="22" spans="1:14">
      <c r="B22" s="89"/>
      <c r="C22" s="89"/>
      <c r="D22" s="114"/>
      <c r="E22" s="115"/>
      <c r="F22" s="112"/>
      <c r="G22" s="112"/>
      <c r="H22" s="112"/>
      <c r="I22" s="108"/>
      <c r="J22" s="108">
        <v>24</v>
      </c>
      <c r="K22" s="109"/>
      <c r="L22" s="179">
        <f>SUM(L17:L21)</f>
        <v>49285524062</v>
      </c>
      <c r="M22" s="179"/>
      <c r="N22" s="179">
        <f>SUM(N17:N21)</f>
        <v>39942910349</v>
      </c>
    </row>
    <row r="23" spans="1:14">
      <c r="B23" s="47"/>
      <c r="C23" s="1"/>
      <c r="D23" s="54"/>
      <c r="E23" s="55"/>
      <c r="F23" s="47"/>
      <c r="G23" s="47"/>
      <c r="H23" s="47"/>
      <c r="I23" s="38"/>
      <c r="J23" s="38"/>
      <c r="K23" s="49"/>
      <c r="L23" s="169"/>
      <c r="M23" s="169"/>
      <c r="N23" s="169"/>
    </row>
    <row r="24" spans="1:14">
      <c r="B24" s="7" t="s">
        <v>46</v>
      </c>
      <c r="C24" s="56"/>
      <c r="D24" s="56"/>
      <c r="E24" s="56"/>
      <c r="F24" s="56"/>
      <c r="G24" s="56"/>
      <c r="H24" s="56"/>
      <c r="I24" s="57"/>
      <c r="J24" s="57"/>
      <c r="K24" s="50"/>
      <c r="L24" s="180">
        <f>L14-L22</f>
        <v>13811802808</v>
      </c>
      <c r="M24" s="180"/>
      <c r="N24" s="180">
        <f>N14-N22</f>
        <v>14044716320</v>
      </c>
    </row>
    <row r="25" spans="1:14">
      <c r="B25" s="14" t="s">
        <v>47</v>
      </c>
      <c r="C25" s="222"/>
      <c r="D25" s="222"/>
      <c r="E25" s="160"/>
      <c r="F25" s="43"/>
      <c r="G25" s="14"/>
      <c r="H25" s="14"/>
      <c r="I25" s="53"/>
      <c r="J25" s="53">
        <v>15</v>
      </c>
      <c r="K25" s="223"/>
      <c r="L25" s="169">
        <v>627822438</v>
      </c>
      <c r="M25" s="169"/>
      <c r="N25" s="224" t="s">
        <v>139</v>
      </c>
    </row>
    <row r="26" spans="1:14">
      <c r="B26" s="88" t="s">
        <v>93</v>
      </c>
      <c r="C26" s="225"/>
      <c r="D26" s="225"/>
      <c r="E26" s="117"/>
      <c r="F26" s="118"/>
      <c r="G26" s="88"/>
      <c r="H26" s="88"/>
      <c r="I26" s="119"/>
      <c r="J26" s="119">
        <v>15.1</v>
      </c>
      <c r="K26" s="226"/>
      <c r="L26" s="227">
        <v>-5583636</v>
      </c>
      <c r="M26" s="171"/>
      <c r="N26" s="228" t="s">
        <v>139</v>
      </c>
    </row>
    <row r="27" spans="1:14">
      <c r="B27" s="96" t="s">
        <v>48</v>
      </c>
      <c r="C27" s="116"/>
      <c r="D27" s="116"/>
      <c r="E27" s="117"/>
      <c r="F27" s="118"/>
      <c r="G27" s="88"/>
      <c r="H27" s="88"/>
      <c r="I27" s="119"/>
      <c r="J27" s="119"/>
      <c r="K27" s="110"/>
      <c r="L27" s="181">
        <f>L24-L25-L26</f>
        <v>13189564006</v>
      </c>
      <c r="M27" s="181"/>
      <c r="N27" s="181">
        <v>14044716320</v>
      </c>
    </row>
    <row r="28" spans="1:14">
      <c r="A28" s="58"/>
      <c r="B28" s="89" t="s">
        <v>94</v>
      </c>
      <c r="C28" s="229"/>
      <c r="D28" s="229"/>
      <c r="E28" s="214"/>
      <c r="F28" s="215"/>
      <c r="G28" s="89"/>
      <c r="H28" s="89"/>
      <c r="I28" s="108"/>
      <c r="J28" s="108">
        <v>24</v>
      </c>
      <c r="K28" s="230"/>
      <c r="L28" s="178">
        <v>11678375035</v>
      </c>
      <c r="M28" s="178"/>
      <c r="N28" s="178">
        <v>12654060832</v>
      </c>
    </row>
    <row r="29" spans="1:14">
      <c r="B29" s="17" t="s">
        <v>49</v>
      </c>
      <c r="C29" s="213"/>
      <c r="D29" s="213"/>
      <c r="E29" s="213"/>
      <c r="F29" s="213"/>
      <c r="G29" s="213"/>
      <c r="H29" s="213"/>
      <c r="I29" s="50"/>
      <c r="J29" s="50"/>
      <c r="K29" s="50"/>
      <c r="L29" s="180">
        <f>+L27-L28</f>
        <v>1511188971</v>
      </c>
      <c r="M29" s="180"/>
      <c r="N29" s="180">
        <f>SUM(N27-N28)</f>
        <v>1390655488</v>
      </c>
    </row>
    <row r="30" spans="1:14">
      <c r="B30" s="88" t="s">
        <v>141</v>
      </c>
      <c r="C30" s="118"/>
      <c r="D30" s="118"/>
      <c r="E30" s="118"/>
      <c r="F30" s="118"/>
      <c r="G30" s="118"/>
      <c r="H30" s="118"/>
      <c r="I30" s="119"/>
      <c r="J30" s="119"/>
      <c r="K30" s="226"/>
      <c r="L30" s="231">
        <f>SCE!G39</f>
        <v>-62791067</v>
      </c>
      <c r="M30" s="232"/>
      <c r="N30" s="231">
        <f>SCE!G23</f>
        <v>-12132570</v>
      </c>
    </row>
    <row r="31" spans="1:14" ht="14.4" thickBot="1">
      <c r="B31" s="99" t="s">
        <v>142</v>
      </c>
      <c r="C31" s="120"/>
      <c r="D31" s="120"/>
      <c r="E31" s="120"/>
      <c r="F31" s="120"/>
      <c r="G31" s="120"/>
      <c r="H31" s="120"/>
      <c r="I31" s="121"/>
      <c r="J31" s="121"/>
      <c r="K31" s="122"/>
      <c r="L31" s="233">
        <f>SUM(L29:L30)</f>
        <v>1448397904</v>
      </c>
      <c r="M31" s="233"/>
      <c r="N31" s="233">
        <f>SUM(N29:N30)</f>
        <v>1378522918</v>
      </c>
    </row>
    <row r="32" spans="1:14" ht="14.4" thickTop="1">
      <c r="B32" s="1"/>
      <c r="C32" s="1"/>
      <c r="D32" s="1"/>
      <c r="E32" s="1"/>
      <c r="F32" s="1"/>
      <c r="G32" s="1"/>
      <c r="H32" s="1"/>
      <c r="I32" s="1"/>
      <c r="J32" s="1"/>
      <c r="K32" s="39"/>
      <c r="L32" s="59"/>
      <c r="M32" s="39"/>
      <c r="N32" s="59"/>
    </row>
    <row r="33" spans="2:14">
      <c r="B33" s="248" t="s">
        <v>148</v>
      </c>
      <c r="C33" s="248"/>
      <c r="D33" s="248"/>
      <c r="E33" s="248"/>
      <c r="F33" s="248"/>
      <c r="G33" s="248"/>
      <c r="H33" s="248"/>
      <c r="I33" s="248"/>
      <c r="J33" s="248"/>
      <c r="K33" s="248"/>
      <c r="L33" s="248"/>
      <c r="M33" s="248"/>
      <c r="N33" s="248"/>
    </row>
    <row r="34" spans="2:14">
      <c r="B34" s="60"/>
      <c r="C34" s="60"/>
      <c r="D34" s="60"/>
      <c r="E34" s="60"/>
      <c r="F34" s="60"/>
      <c r="G34" s="60"/>
      <c r="H34" s="60"/>
      <c r="I34" s="60"/>
      <c r="J34" s="60"/>
      <c r="K34" s="61"/>
      <c r="L34" s="61"/>
      <c r="M34" s="61"/>
      <c r="N34" s="61"/>
    </row>
    <row r="35" spans="2:14">
      <c r="B35" s="60"/>
      <c r="C35" s="60"/>
      <c r="D35" s="60"/>
      <c r="E35" s="60"/>
      <c r="F35" s="60"/>
      <c r="G35" s="60"/>
      <c r="H35" s="60"/>
      <c r="I35" s="60"/>
      <c r="J35" s="60"/>
      <c r="K35" s="61"/>
      <c r="L35" s="61"/>
      <c r="M35" s="61"/>
      <c r="N35" s="61"/>
    </row>
    <row r="36" spans="2:14"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</row>
    <row r="37" spans="2:14"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</row>
    <row r="38" spans="2:14"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</row>
    <row r="39" spans="2:14" ht="14.4">
      <c r="B39" s="62"/>
      <c r="C39" s="61"/>
      <c r="D39" s="61"/>
      <c r="E39" s="61"/>
      <c r="F39" s="61"/>
      <c r="G39" s="61"/>
      <c r="H39" s="61"/>
      <c r="I39" s="63"/>
      <c r="J39" s="63"/>
      <c r="K39" s="63"/>
      <c r="L39" s="63"/>
      <c r="M39" s="63"/>
      <c r="N39" s="63"/>
    </row>
    <row r="40" spans="2:14"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</row>
    <row r="41" spans="2:14"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</row>
    <row r="42" spans="2:14"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</sheetData>
  <sheetProtection algorithmName="SHA-512" hashValue="EAzWm5GHI7eXgUTTKC5cuEc1gH+u+tbLsz5Zv3w9UYBuuM20tQZWLUrV1tuVScZVFy7HEUELpyqOQFiMWobwJg==" saltValue="6EBOFLT2/iFgGTPu8U3QAA==" spinCount="100000" sheet="1" objects="1" scenarios="1" selectLockedCells="1" selectUnlockedCells="1"/>
  <mergeCells count="8">
    <mergeCell ref="B6:N6"/>
    <mergeCell ref="B33:N33"/>
    <mergeCell ref="B2:N2"/>
    <mergeCell ref="B3:N3"/>
    <mergeCell ref="B4:N4"/>
    <mergeCell ref="B5:N5"/>
    <mergeCell ref="C12:E12"/>
    <mergeCell ref="B7:N7"/>
  </mergeCells>
  <printOptions horizontalCentered="1"/>
  <pageMargins left="1" right="0.75" top="1" bottom="0" header="0" footer="0.5"/>
  <pageSetup scale="85" orientation="portrait" horizontalDpi="4294967294" r:id="rId1"/>
  <headerFooter>
    <oddFooter>&amp;R&amp;"Arial,Regular"&amp;13 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I46"/>
  <sheetViews>
    <sheetView zoomScaleNormal="100" zoomScaleSheetLayoutView="100" zoomScalePageLayoutView="55" workbookViewId="0">
      <selection activeCell="C1" sqref="C1"/>
    </sheetView>
  </sheetViews>
  <sheetFormatPr defaultColWidth="9.109375" defaultRowHeight="13.8"/>
  <cols>
    <col min="1" max="2" width="3.6640625" style="123" customWidth="1"/>
    <col min="3" max="3" width="4" style="123" customWidth="1"/>
    <col min="4" max="4" width="15" style="123" customWidth="1"/>
    <col min="5" max="5" width="9.109375" style="123"/>
    <col min="6" max="6" width="16.6640625" style="123" customWidth="1"/>
    <col min="7" max="7" width="22.33203125" style="123" bestFit="1" customWidth="1"/>
    <col min="8" max="8" width="20.6640625" style="123" customWidth="1"/>
    <col min="9" max="9" width="17.21875" style="123" customWidth="1"/>
    <col min="10" max="16384" width="9.109375" style="123"/>
  </cols>
  <sheetData>
    <row r="2" spans="2:9">
      <c r="B2" s="251" t="s">
        <v>78</v>
      </c>
      <c r="C2" s="251"/>
      <c r="D2" s="251"/>
      <c r="E2" s="251"/>
      <c r="F2" s="251"/>
      <c r="G2" s="251"/>
      <c r="H2" s="251"/>
      <c r="I2" s="251"/>
    </row>
    <row r="3" spans="2:9">
      <c r="B3" s="253" t="s">
        <v>135</v>
      </c>
      <c r="C3" s="253"/>
      <c r="D3" s="253"/>
      <c r="E3" s="253"/>
      <c r="F3" s="253"/>
      <c r="G3" s="253"/>
      <c r="H3" s="253"/>
      <c r="I3" s="253"/>
    </row>
    <row r="4" spans="2:9" ht="15.75" customHeight="1">
      <c r="B4" s="253" t="s">
        <v>88</v>
      </c>
      <c r="C4" s="253"/>
      <c r="D4" s="253"/>
      <c r="E4" s="253"/>
      <c r="F4" s="253"/>
      <c r="G4" s="253"/>
      <c r="H4" s="253"/>
      <c r="I4" s="253"/>
    </row>
    <row r="5" spans="2:9">
      <c r="B5" s="254" t="s">
        <v>134</v>
      </c>
      <c r="C5" s="254"/>
      <c r="D5" s="254"/>
      <c r="E5" s="254"/>
      <c r="F5" s="254"/>
      <c r="G5" s="254"/>
      <c r="H5" s="254"/>
      <c r="I5" s="254"/>
    </row>
    <row r="6" spans="2:9">
      <c r="B6" s="254" t="s">
        <v>144</v>
      </c>
      <c r="C6" s="254"/>
      <c r="D6" s="254"/>
      <c r="E6" s="254"/>
      <c r="F6" s="254"/>
      <c r="G6" s="254"/>
      <c r="H6" s="254"/>
      <c r="I6" s="254"/>
    </row>
    <row r="7" spans="2:9">
      <c r="B7" s="124"/>
      <c r="C7" s="124"/>
      <c r="D7" s="124"/>
      <c r="E7" s="124"/>
      <c r="F7" s="124"/>
      <c r="G7" s="124"/>
      <c r="H7" s="124"/>
      <c r="I7" s="124"/>
    </row>
    <row r="8" spans="2:9" s="125" customFormat="1" ht="47.25" customHeight="1">
      <c r="B8" s="152"/>
      <c r="C8" s="152"/>
      <c r="D8" s="152"/>
      <c r="E8" s="152"/>
      <c r="F8" s="152"/>
      <c r="G8" s="183" t="s">
        <v>50</v>
      </c>
      <c r="H8" s="183" t="s">
        <v>72</v>
      </c>
      <c r="I8" s="255" t="s">
        <v>51</v>
      </c>
    </row>
    <row r="9" spans="2:9" s="125" customFormat="1">
      <c r="B9" s="151"/>
      <c r="C9" s="151"/>
      <c r="D9" s="151"/>
      <c r="E9" s="151"/>
      <c r="F9" s="153"/>
      <c r="G9" s="184" t="s">
        <v>146</v>
      </c>
      <c r="H9" s="184" t="s">
        <v>146</v>
      </c>
      <c r="I9" s="256"/>
    </row>
    <row r="10" spans="2:9" s="125" customFormat="1">
      <c r="B10" s="126"/>
      <c r="C10" s="126"/>
      <c r="D10" s="126"/>
      <c r="E10" s="126"/>
      <c r="F10" s="127"/>
      <c r="G10" s="133"/>
      <c r="H10" s="133"/>
      <c r="I10" s="133"/>
    </row>
    <row r="11" spans="2:9" ht="14.1" customHeight="1">
      <c r="B11" s="128" t="s">
        <v>83</v>
      </c>
      <c r="C11" s="129"/>
      <c r="D11" s="129"/>
      <c r="E11" s="129"/>
      <c r="F11" s="129"/>
      <c r="G11" s="192" t="s">
        <v>139</v>
      </c>
      <c r="H11" s="185">
        <v>5259794611</v>
      </c>
      <c r="I11" s="185">
        <f>SUM(G11:H11)</f>
        <v>5259794611</v>
      </c>
    </row>
    <row r="12" spans="2:9" ht="14.1" customHeight="1">
      <c r="B12" s="124"/>
      <c r="C12" s="124"/>
      <c r="D12" s="124"/>
      <c r="E12" s="124"/>
      <c r="F12" s="124"/>
      <c r="G12" s="186"/>
      <c r="H12" s="186"/>
      <c r="I12" s="186"/>
    </row>
    <row r="13" spans="2:9" ht="14.1" customHeight="1">
      <c r="B13" s="130" t="s">
        <v>52</v>
      </c>
      <c r="C13" s="124"/>
      <c r="D13" s="124"/>
      <c r="E13" s="124"/>
      <c r="F13" s="124"/>
      <c r="G13" s="186"/>
      <c r="H13" s="186"/>
      <c r="I13" s="186"/>
    </row>
    <row r="14" spans="2:9" ht="14.1" customHeight="1">
      <c r="B14" s="124"/>
      <c r="C14" s="124" t="s">
        <v>53</v>
      </c>
      <c r="D14" s="124"/>
      <c r="E14" s="124"/>
      <c r="F14" s="124"/>
      <c r="G14" s="186"/>
      <c r="H14" s="186"/>
      <c r="I14" s="186"/>
    </row>
    <row r="15" spans="2:9" ht="14.1" customHeight="1">
      <c r="B15" s="124"/>
      <c r="C15" s="124"/>
      <c r="D15" s="124" t="s">
        <v>54</v>
      </c>
      <c r="E15" s="124"/>
      <c r="F15" s="124"/>
      <c r="G15" s="190">
        <v>-15656147</v>
      </c>
      <c r="H15" s="187">
        <f>729957845</f>
        <v>729957845</v>
      </c>
      <c r="I15" s="187">
        <f>SUM(G15:H15)</f>
        <v>714301698</v>
      </c>
    </row>
    <row r="16" spans="2:9" ht="14.1" customHeight="1">
      <c r="B16" s="124"/>
      <c r="C16" s="124"/>
      <c r="D16" s="124" t="s">
        <v>55</v>
      </c>
      <c r="E16" s="124"/>
      <c r="F16" s="124"/>
      <c r="G16" s="192" t="s">
        <v>139</v>
      </c>
      <c r="H16" s="187">
        <v>79507039</v>
      </c>
      <c r="I16" s="187">
        <f>SUM(G16:H16)</f>
        <v>79507039</v>
      </c>
    </row>
    <row r="17" spans="2:9" ht="14.1" customHeight="1">
      <c r="B17" s="124"/>
      <c r="C17" s="124"/>
      <c r="D17" s="124" t="s">
        <v>56</v>
      </c>
      <c r="E17" s="124"/>
      <c r="F17" s="124"/>
      <c r="G17" s="192" t="s">
        <v>139</v>
      </c>
      <c r="H17" s="187">
        <v>2400000000</v>
      </c>
      <c r="I17" s="187">
        <f>SUM(G17:H17)</f>
        <v>2400000000</v>
      </c>
    </row>
    <row r="18" spans="2:9" ht="14.1" customHeight="1">
      <c r="B18" s="124"/>
      <c r="C18" s="124"/>
      <c r="D18" s="124"/>
      <c r="E18" s="124"/>
      <c r="F18" s="124"/>
      <c r="G18" s="186"/>
      <c r="H18" s="186"/>
      <c r="I18" s="186"/>
    </row>
    <row r="19" spans="2:9" ht="14.1" customHeight="1">
      <c r="B19" s="135" t="s">
        <v>84</v>
      </c>
      <c r="C19" s="134"/>
      <c r="D19" s="134"/>
      <c r="E19" s="134"/>
      <c r="F19" s="134"/>
      <c r="G19" s="191">
        <f>SUM(G11:G17)</f>
        <v>-15656147</v>
      </c>
      <c r="H19" s="188">
        <f t="shared" ref="H19:I19" si="0">SUM(H11:H17)</f>
        <v>8469259495</v>
      </c>
      <c r="I19" s="188">
        <f t="shared" si="0"/>
        <v>8453603348</v>
      </c>
    </row>
    <row r="20" spans="2:9" ht="14.1" customHeight="1">
      <c r="B20" s="124"/>
      <c r="C20" s="124"/>
      <c r="D20" s="124"/>
      <c r="E20" s="124"/>
      <c r="F20" s="124"/>
      <c r="G20" s="186"/>
      <c r="H20" s="186"/>
      <c r="I20" s="186"/>
    </row>
    <row r="21" spans="2:9" ht="14.1" customHeight="1">
      <c r="B21" s="130" t="s">
        <v>58</v>
      </c>
      <c r="C21" s="124"/>
      <c r="D21" s="124"/>
      <c r="E21" s="124"/>
      <c r="F21" s="124"/>
      <c r="G21" s="186"/>
      <c r="H21" s="186"/>
      <c r="I21" s="186"/>
    </row>
    <row r="22" spans="2:9">
      <c r="B22" s="124"/>
      <c r="C22" s="124" t="s">
        <v>53</v>
      </c>
      <c r="D22" s="124"/>
      <c r="E22" s="124"/>
      <c r="F22" s="124"/>
      <c r="G22" s="186"/>
      <c r="H22" s="186"/>
      <c r="I22" s="186"/>
    </row>
    <row r="23" spans="2:9" ht="14.1" customHeight="1">
      <c r="B23" s="124"/>
      <c r="C23" s="124"/>
      <c r="D23" s="124" t="s">
        <v>149</v>
      </c>
      <c r="E23" s="124"/>
      <c r="F23" s="124"/>
      <c r="G23" s="190">
        <v>-12132570</v>
      </c>
      <c r="H23" s="235">
        <v>1390655488</v>
      </c>
      <c r="I23" s="187">
        <f>SUM(G23:H23)</f>
        <v>1378522918</v>
      </c>
    </row>
    <row r="24" spans="2:9" ht="14.1" customHeight="1">
      <c r="B24" s="124"/>
      <c r="C24" s="124"/>
      <c r="D24" s="124" t="s">
        <v>56</v>
      </c>
      <c r="E24" s="124"/>
      <c r="F24" s="124"/>
      <c r="G24" s="192" t="s">
        <v>139</v>
      </c>
      <c r="H24" s="187">
        <v>415600</v>
      </c>
      <c r="I24" s="187">
        <f>SUM(G24:H24)</f>
        <v>415600</v>
      </c>
    </row>
    <row r="25" spans="2:9" ht="7.5" customHeight="1">
      <c r="B25" s="124"/>
      <c r="C25" s="124"/>
      <c r="D25" s="124"/>
      <c r="E25" s="124"/>
      <c r="F25" s="124"/>
      <c r="G25" s="186"/>
      <c r="H25" s="186"/>
      <c r="I25" s="186"/>
    </row>
    <row r="26" spans="2:9" ht="17.25" customHeight="1">
      <c r="B26" s="135" t="s">
        <v>59</v>
      </c>
      <c r="C26" s="134"/>
      <c r="D26" s="134"/>
      <c r="E26" s="134"/>
      <c r="F26" s="134"/>
      <c r="G26" s="191">
        <f>SUM(G19:G24)</f>
        <v>-27788717</v>
      </c>
      <c r="H26" s="188">
        <f>SUM(H19:H24)</f>
        <v>9860330583</v>
      </c>
      <c r="I26" s="188">
        <f>SUM(I19:I24)</f>
        <v>9832541866</v>
      </c>
    </row>
    <row r="27" spans="2:9" ht="14.1" customHeight="1">
      <c r="B27" s="130"/>
      <c r="C27" s="124"/>
      <c r="D27" s="124"/>
      <c r="E27" s="124"/>
      <c r="F27" s="124"/>
      <c r="G27" s="185"/>
      <c r="H27" s="185"/>
      <c r="I27" s="185"/>
    </row>
    <row r="28" spans="2:9" ht="14.1" customHeight="1">
      <c r="B28" s="130" t="s">
        <v>52</v>
      </c>
      <c r="C28" s="124"/>
      <c r="D28" s="124"/>
      <c r="E28" s="124"/>
      <c r="F28" s="124"/>
      <c r="G28" s="186"/>
      <c r="H28" s="186"/>
      <c r="I28" s="186"/>
    </row>
    <row r="29" spans="2:9" ht="14.1" customHeight="1">
      <c r="B29" s="124"/>
      <c r="C29" s="124" t="s">
        <v>53</v>
      </c>
      <c r="D29" s="124"/>
      <c r="E29" s="124"/>
      <c r="F29" s="124"/>
      <c r="G29" s="186"/>
      <c r="H29" s="186"/>
      <c r="I29" s="186"/>
    </row>
    <row r="30" spans="2:9" ht="14.1" customHeight="1">
      <c r="B30" s="124"/>
      <c r="C30" s="124"/>
      <c r="D30" s="124" t="s">
        <v>56</v>
      </c>
      <c r="E30" s="124"/>
      <c r="F30" s="124"/>
      <c r="G30" s="192" t="s">
        <v>139</v>
      </c>
      <c r="H30" s="187">
        <v>243183579</v>
      </c>
      <c r="I30" s="187">
        <f>SUM(G30:H30)</f>
        <v>243183579</v>
      </c>
    </row>
    <row r="31" spans="2:9" ht="14.1" customHeight="1">
      <c r="B31" s="124"/>
      <c r="C31" s="124"/>
      <c r="D31" s="124"/>
      <c r="E31" s="124"/>
      <c r="F31" s="124"/>
      <c r="G31" s="186"/>
      <c r="H31" s="186"/>
      <c r="I31" s="186"/>
    </row>
    <row r="32" spans="2:9" ht="14.1" customHeight="1">
      <c r="B32" s="135" t="s">
        <v>87</v>
      </c>
      <c r="C32" s="134"/>
      <c r="D32" s="134"/>
      <c r="E32" s="134"/>
      <c r="F32" s="134"/>
      <c r="G32" s="191">
        <f>SUM(G26:G30)</f>
        <v>-27788717</v>
      </c>
      <c r="H32" s="188">
        <f>SUM(H26:H30)</f>
        <v>10103514162</v>
      </c>
      <c r="I32" s="188">
        <f>SUM(I26:I30)</f>
        <v>10075725445</v>
      </c>
    </row>
    <row r="33" spans="2:9" ht="14.1" customHeight="1">
      <c r="B33" s="128"/>
      <c r="C33" s="129"/>
      <c r="D33" s="129"/>
      <c r="E33" s="129"/>
      <c r="F33" s="129"/>
      <c r="G33" s="185"/>
      <c r="H33" s="185"/>
      <c r="I33" s="185"/>
    </row>
    <row r="34" spans="2:9" ht="14.1" customHeight="1">
      <c r="B34" s="130" t="s">
        <v>85</v>
      </c>
      <c r="C34" s="124"/>
      <c r="D34" s="124"/>
      <c r="E34" s="124"/>
      <c r="F34" s="124"/>
      <c r="G34" s="186"/>
      <c r="H34" s="186"/>
      <c r="I34" s="186"/>
    </row>
    <row r="35" spans="2:9">
      <c r="B35" s="124"/>
      <c r="C35" s="124" t="s">
        <v>53</v>
      </c>
      <c r="D35" s="124"/>
      <c r="E35" s="124"/>
      <c r="F35" s="124"/>
      <c r="G35" s="186"/>
      <c r="H35" s="186"/>
      <c r="I35" s="186"/>
    </row>
    <row r="36" spans="2:9" ht="14.1" customHeight="1">
      <c r="B36" s="124"/>
      <c r="C36" s="124"/>
      <c r="D36" s="124" t="s">
        <v>120</v>
      </c>
      <c r="E36" s="124"/>
      <c r="F36" s="124"/>
      <c r="G36" s="192" t="s">
        <v>139</v>
      </c>
      <c r="H36" s="190">
        <v>-2535289114</v>
      </c>
      <c r="I36" s="190">
        <f>SUM(G36:H36)</f>
        <v>-2535289114</v>
      </c>
    </row>
    <row r="37" spans="2:9" ht="14.1" hidden="1" customHeight="1">
      <c r="B37" s="124"/>
      <c r="C37" s="124"/>
      <c r="D37" s="124" t="s">
        <v>57</v>
      </c>
      <c r="E37" s="124"/>
      <c r="F37" s="124"/>
      <c r="G37" s="192" t="s">
        <v>139</v>
      </c>
      <c r="H37" s="190">
        <v>0</v>
      </c>
      <c r="I37" s="190">
        <f>SUM(G37:H37)</f>
        <v>0</v>
      </c>
    </row>
    <row r="38" spans="2:9" ht="14.1" customHeight="1">
      <c r="B38" s="124"/>
      <c r="C38" s="124"/>
      <c r="D38" s="124" t="s">
        <v>133</v>
      </c>
      <c r="E38" s="124"/>
      <c r="F38" s="124"/>
      <c r="G38" s="192" t="s">
        <v>139</v>
      </c>
      <c r="H38" s="190">
        <v>-755594486</v>
      </c>
      <c r="I38" s="190">
        <f>SUM(G38:H38)</f>
        <v>-755594486</v>
      </c>
    </row>
    <row r="39" spans="2:9" ht="14.1" customHeight="1">
      <c r="B39" s="124"/>
      <c r="C39" s="124"/>
      <c r="D39" s="124" t="s">
        <v>149</v>
      </c>
      <c r="E39" s="124"/>
      <c r="F39" s="124"/>
      <c r="G39" s="190">
        <v>-62791067</v>
      </c>
      <c r="H39" s="187">
        <v>1511188971</v>
      </c>
      <c r="I39" s="187">
        <f>SUM(G39:H39)</f>
        <v>1448397904</v>
      </c>
    </row>
    <row r="40" spans="2:9" ht="9" customHeight="1">
      <c r="B40" s="124"/>
      <c r="C40" s="124"/>
      <c r="D40" s="124"/>
      <c r="E40" s="124"/>
      <c r="F40" s="124"/>
      <c r="G40" s="186"/>
      <c r="H40" s="186"/>
      <c r="I40" s="186"/>
    </row>
    <row r="41" spans="2:9" ht="17.25" customHeight="1" thickBot="1">
      <c r="B41" s="137" t="s">
        <v>86</v>
      </c>
      <c r="C41" s="136"/>
      <c r="D41" s="136"/>
      <c r="E41" s="136"/>
      <c r="F41" s="136"/>
      <c r="G41" s="193">
        <f>SUM(G32:G40)</f>
        <v>-90579784</v>
      </c>
      <c r="H41" s="189">
        <f>SUM(H32:H40)</f>
        <v>8323819533</v>
      </c>
      <c r="I41" s="189">
        <f>SUM(I32:I40)</f>
        <v>8233239749</v>
      </c>
    </row>
    <row r="42" spans="2:9" ht="14.1" customHeight="1" thickTop="1">
      <c r="B42" s="124"/>
      <c r="C42" s="124"/>
      <c r="D42" s="124"/>
      <c r="E42" s="124"/>
      <c r="F42" s="124"/>
      <c r="G42" s="131"/>
      <c r="H42" s="132"/>
      <c r="I42" s="132"/>
    </row>
    <row r="43" spans="2:9">
      <c r="B43" s="252" t="s">
        <v>148</v>
      </c>
      <c r="C43" s="252"/>
      <c r="D43" s="252"/>
      <c r="E43" s="252"/>
      <c r="F43" s="252"/>
      <c r="G43" s="252"/>
      <c r="H43" s="252"/>
      <c r="I43" s="252"/>
    </row>
    <row r="46" spans="2:9">
      <c r="H46" s="163"/>
      <c r="I46" s="163"/>
    </row>
  </sheetData>
  <sheetProtection algorithmName="SHA-512" hashValue="j7KF1EO4DPzcdD/X7dWF94ZXP8V4gi1tlI6Tgy7GH0Y8QdONaMNucZoWup7hCmN+nl/hha+lGigza3UsaGvnbQ==" saltValue="CppgosX110sUWJGGKA9oJQ==" spinCount="100000" sheet="1" objects="1" scenarios="1" selectLockedCells="1" selectUnlockedCells="1"/>
  <mergeCells count="7">
    <mergeCell ref="B2:I2"/>
    <mergeCell ref="B43:I43"/>
    <mergeCell ref="B3:I3"/>
    <mergeCell ref="B4:I4"/>
    <mergeCell ref="B5:I5"/>
    <mergeCell ref="I8:I9"/>
    <mergeCell ref="B6:I6"/>
  </mergeCells>
  <printOptions horizontalCentered="1"/>
  <pageMargins left="0.5" right="0.5" top="1" bottom="1" header="0" footer="0.5"/>
  <pageSetup scale="80" firstPageNumber="61" fitToWidth="0" fitToHeight="0" orientation="portrait" useFirstPageNumber="1" horizontalDpi="4294967294" r:id="rId1"/>
  <headerFooter>
    <oddFooter>&amp;R&amp;"Arial,Regular"&amp;13 9</oddFooter>
  </headerFooter>
  <ignoredErrors>
    <ignoredError sqref="G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K105"/>
  <sheetViews>
    <sheetView zoomScaleNormal="100" zoomScaleSheetLayoutView="100" zoomScalePageLayoutView="70" workbookViewId="0">
      <selection activeCell="B1" sqref="B1:I1"/>
    </sheetView>
  </sheetViews>
  <sheetFormatPr defaultColWidth="9.109375" defaultRowHeight="15.6"/>
  <cols>
    <col min="1" max="1" width="3.21875" style="64" customWidth="1"/>
    <col min="2" max="2" width="2" style="83" customWidth="1"/>
    <col min="3" max="3" width="4.109375" style="67" bestFit="1" customWidth="1"/>
    <col min="4" max="4" width="2.109375" style="66" customWidth="1"/>
    <col min="5" max="5" width="69.33203125" style="71" customWidth="1"/>
    <col min="6" max="6" width="9.21875" style="71" bestFit="1" customWidth="1"/>
    <col min="7" max="7" width="21.33203125" style="87" bestFit="1" customWidth="1"/>
    <col min="8" max="8" width="1.109375" style="85" customWidth="1"/>
    <col min="9" max="9" width="20.88671875" style="87" bestFit="1" customWidth="1"/>
    <col min="10" max="10" width="9.109375" style="64"/>
    <col min="11" max="11" width="15.6640625" style="64" bestFit="1" customWidth="1"/>
    <col min="12" max="16384" width="9.109375" style="64"/>
  </cols>
  <sheetData>
    <row r="1" spans="2:9">
      <c r="B1" s="258" t="s">
        <v>78</v>
      </c>
      <c r="C1" s="258"/>
      <c r="D1" s="258"/>
      <c r="E1" s="258"/>
      <c r="F1" s="258"/>
      <c r="G1" s="258"/>
      <c r="H1" s="258"/>
      <c r="I1" s="258"/>
    </row>
    <row r="2" spans="2:9">
      <c r="B2" s="258" t="s">
        <v>77</v>
      </c>
      <c r="C2" s="258"/>
      <c r="D2" s="258"/>
      <c r="E2" s="258"/>
      <c r="F2" s="258"/>
      <c r="G2" s="258"/>
      <c r="H2" s="258"/>
      <c r="I2" s="258"/>
    </row>
    <row r="3" spans="2:9">
      <c r="B3" s="258" t="s">
        <v>88</v>
      </c>
      <c r="C3" s="258"/>
      <c r="D3" s="258"/>
      <c r="E3" s="258"/>
      <c r="F3" s="258"/>
      <c r="G3" s="258"/>
      <c r="H3" s="258"/>
      <c r="I3" s="258"/>
    </row>
    <row r="4" spans="2:9" ht="15.75" customHeight="1">
      <c r="B4" s="257" t="s">
        <v>79</v>
      </c>
      <c r="C4" s="257"/>
      <c r="D4" s="257"/>
      <c r="E4" s="257"/>
      <c r="F4" s="257"/>
      <c r="G4" s="257"/>
      <c r="H4" s="257"/>
      <c r="I4" s="257"/>
    </row>
    <row r="5" spans="2:9" ht="15.75" customHeight="1">
      <c r="B5" s="257" t="s">
        <v>144</v>
      </c>
      <c r="C5" s="257"/>
      <c r="D5" s="257"/>
      <c r="E5" s="257"/>
      <c r="F5" s="257"/>
      <c r="G5" s="257"/>
      <c r="H5" s="257"/>
      <c r="I5" s="257"/>
    </row>
    <row r="6" spans="2:9">
      <c r="B6" s="259"/>
      <c r="C6" s="259"/>
      <c r="D6" s="259"/>
      <c r="E6" s="259"/>
      <c r="F6" s="259"/>
      <c r="G6" s="259"/>
      <c r="H6" s="259"/>
      <c r="I6" s="259"/>
    </row>
    <row r="7" spans="2:9" ht="15.75" customHeight="1">
      <c r="B7" s="138"/>
      <c r="C7" s="139"/>
      <c r="D7" s="260"/>
      <c r="E7" s="260"/>
      <c r="F7" s="140" t="s">
        <v>90</v>
      </c>
      <c r="G7" s="194" t="s">
        <v>80</v>
      </c>
      <c r="H7" s="195"/>
      <c r="I7" s="194" t="s">
        <v>60</v>
      </c>
    </row>
    <row r="8" spans="2:9" s="68" customFormat="1" ht="15.75" customHeight="1">
      <c r="B8" s="66" t="s">
        <v>61</v>
      </c>
      <c r="C8" s="67"/>
      <c r="D8" s="66"/>
      <c r="E8" s="66"/>
      <c r="F8" s="66"/>
      <c r="G8" s="197"/>
      <c r="H8" s="198"/>
      <c r="I8" s="197"/>
    </row>
    <row r="9" spans="2:9" s="68" customFormat="1" ht="9" customHeight="1">
      <c r="B9" s="66"/>
      <c r="C9" s="67"/>
      <c r="D9" s="66"/>
      <c r="E9" s="66"/>
      <c r="F9" s="66"/>
      <c r="G9" s="199"/>
      <c r="H9" s="198"/>
      <c r="I9" s="199"/>
    </row>
    <row r="10" spans="2:9" s="68" customFormat="1">
      <c r="B10" s="69" t="s">
        <v>62</v>
      </c>
      <c r="C10" s="67"/>
      <c r="D10" s="66"/>
      <c r="E10" s="66"/>
      <c r="F10" s="66"/>
      <c r="G10" s="199"/>
      <c r="H10" s="198"/>
      <c r="I10" s="199"/>
    </row>
    <row r="11" spans="2:9" s="68" customFormat="1">
      <c r="B11" s="69"/>
      <c r="C11" s="70">
        <v>1</v>
      </c>
      <c r="D11" s="71" t="s">
        <v>95</v>
      </c>
      <c r="E11" s="66"/>
      <c r="F11" s="66"/>
      <c r="G11" s="200">
        <v>30895913128</v>
      </c>
      <c r="H11" s="201"/>
      <c r="I11" s="200">
        <v>26625189998</v>
      </c>
    </row>
    <row r="12" spans="2:9" s="68" customFormat="1">
      <c r="B12" s="69"/>
      <c r="C12" s="70"/>
      <c r="D12" s="71" t="s">
        <v>140</v>
      </c>
      <c r="E12" s="66"/>
      <c r="F12" s="66"/>
      <c r="G12" s="212" t="s">
        <v>139</v>
      </c>
      <c r="H12" s="201"/>
      <c r="I12" s="200">
        <v>14073734</v>
      </c>
    </row>
    <row r="13" spans="2:9" s="68" customFormat="1">
      <c r="B13" s="69"/>
      <c r="C13" s="70"/>
      <c r="D13" s="71" t="s">
        <v>96</v>
      </c>
      <c r="E13" s="66"/>
      <c r="F13" s="66"/>
      <c r="G13" s="200">
        <v>9401855682</v>
      </c>
      <c r="H13" s="201"/>
      <c r="I13" s="200">
        <v>5945368359</v>
      </c>
    </row>
    <row r="14" spans="2:9" s="68" customFormat="1">
      <c r="B14" s="69"/>
      <c r="C14" s="70"/>
      <c r="D14" s="71" t="s">
        <v>97</v>
      </c>
      <c r="E14" s="66"/>
      <c r="F14" s="66"/>
      <c r="G14" s="200">
        <v>269903662</v>
      </c>
      <c r="H14" s="201"/>
      <c r="I14" s="212" t="s">
        <v>139</v>
      </c>
    </row>
    <row r="15" spans="2:9" s="68" customFormat="1">
      <c r="B15" s="69"/>
      <c r="C15" s="70"/>
      <c r="D15" s="71" t="s">
        <v>98</v>
      </c>
      <c r="E15" s="66"/>
      <c r="F15" s="66"/>
      <c r="G15" s="200">
        <v>28013414</v>
      </c>
      <c r="H15" s="201"/>
      <c r="I15" s="200">
        <v>25383808</v>
      </c>
    </row>
    <row r="16" spans="2:9" s="68" customFormat="1">
      <c r="B16" s="69"/>
      <c r="C16" s="70"/>
      <c r="D16" s="71" t="s">
        <v>99</v>
      </c>
      <c r="E16" s="66"/>
      <c r="F16" s="66"/>
      <c r="G16" s="200">
        <v>19538439</v>
      </c>
      <c r="H16" s="201"/>
      <c r="I16" s="200">
        <v>15679934</v>
      </c>
    </row>
    <row r="17" spans="2:9" s="68" customFormat="1">
      <c r="B17" s="69"/>
      <c r="C17" s="70"/>
      <c r="D17" s="71" t="s">
        <v>100</v>
      </c>
      <c r="E17" s="66"/>
      <c r="F17" s="66"/>
      <c r="G17" s="200">
        <v>138078993</v>
      </c>
      <c r="H17" s="201"/>
      <c r="I17" s="200">
        <v>770444039</v>
      </c>
    </row>
    <row r="18" spans="2:9" s="68" customFormat="1">
      <c r="B18" s="69"/>
      <c r="C18" s="70"/>
      <c r="D18" s="71" t="s">
        <v>101</v>
      </c>
      <c r="E18" s="66"/>
      <c r="F18" s="66"/>
      <c r="G18" s="200">
        <v>11619198</v>
      </c>
      <c r="H18" s="201"/>
      <c r="I18" s="200">
        <v>11698203</v>
      </c>
    </row>
    <row r="19" spans="2:9" s="68" customFormat="1">
      <c r="B19" s="69"/>
      <c r="C19" s="70"/>
      <c r="D19" s="71" t="s">
        <v>102</v>
      </c>
      <c r="E19" s="66"/>
      <c r="F19" s="66"/>
      <c r="G19" s="200">
        <v>11055000</v>
      </c>
      <c r="H19" s="201"/>
      <c r="I19" s="200">
        <v>11759750</v>
      </c>
    </row>
    <row r="20" spans="2:9" s="68" customFormat="1">
      <c r="B20" s="69"/>
      <c r="C20" s="70"/>
      <c r="D20" s="71" t="s">
        <v>103</v>
      </c>
      <c r="E20" s="66"/>
      <c r="F20" s="66"/>
      <c r="G20" s="200">
        <v>9536435.5700000003</v>
      </c>
      <c r="H20" s="201"/>
      <c r="I20" s="200">
        <v>4260442</v>
      </c>
    </row>
    <row r="21" spans="2:9" s="68" customFormat="1">
      <c r="B21" s="69"/>
      <c r="C21" s="70"/>
      <c r="D21" s="71" t="s">
        <v>104</v>
      </c>
      <c r="E21" s="66"/>
      <c r="F21" s="66"/>
      <c r="G21" s="200">
        <v>151760.32000000001</v>
      </c>
      <c r="H21" s="201"/>
      <c r="I21" s="200">
        <v>47525</v>
      </c>
    </row>
    <row r="22" spans="2:9" ht="15">
      <c r="B22" s="72"/>
      <c r="C22" s="73">
        <v>2</v>
      </c>
      <c r="D22" s="71" t="s">
        <v>105</v>
      </c>
      <c r="G22" s="212" t="s">
        <v>139</v>
      </c>
      <c r="H22" s="201"/>
      <c r="I22" s="200">
        <f>11828+1</f>
        <v>11829</v>
      </c>
    </row>
    <row r="23" spans="2:9" ht="15">
      <c r="B23" s="72"/>
      <c r="C23" s="73"/>
      <c r="D23" s="74" t="s">
        <v>106</v>
      </c>
      <c r="E23" s="74"/>
      <c r="F23" s="74"/>
      <c r="G23" s="200">
        <v>453.94000000000005</v>
      </c>
      <c r="H23" s="201"/>
      <c r="I23" s="200">
        <v>186055</v>
      </c>
    </row>
    <row r="24" spans="2:9" ht="15">
      <c r="B24" s="72"/>
      <c r="C24" s="73">
        <v>3</v>
      </c>
      <c r="D24" s="71" t="s">
        <v>107</v>
      </c>
      <c r="E24" s="74"/>
      <c r="F24" s="74"/>
      <c r="G24" s="200">
        <v>10721295.760000002</v>
      </c>
      <c r="H24" s="201"/>
      <c r="I24" s="200">
        <v>5780055</v>
      </c>
    </row>
    <row r="25" spans="2:9" ht="15">
      <c r="B25" s="72"/>
      <c r="C25" s="73">
        <v>4</v>
      </c>
      <c r="D25" s="75" t="s">
        <v>108</v>
      </c>
      <c r="E25" s="74"/>
      <c r="F25" s="74"/>
      <c r="G25" s="212" t="s">
        <v>139</v>
      </c>
      <c r="H25" s="201"/>
      <c r="I25" s="200">
        <f>163800</f>
        <v>163800</v>
      </c>
    </row>
    <row r="26" spans="2:9" ht="15">
      <c r="B26" s="72"/>
      <c r="C26" s="73"/>
      <c r="D26" s="71" t="s">
        <v>109</v>
      </c>
      <c r="G26" s="200">
        <v>1000000</v>
      </c>
      <c r="H26" s="201"/>
      <c r="I26" s="200">
        <v>5000000</v>
      </c>
    </row>
    <row r="27" spans="2:9" ht="15">
      <c r="B27" s="72"/>
      <c r="C27" s="73"/>
      <c r="D27" s="71" t="s">
        <v>110</v>
      </c>
      <c r="G27" s="212" t="s">
        <v>139</v>
      </c>
      <c r="H27" s="201"/>
      <c r="I27" s="200">
        <v>1700000</v>
      </c>
    </row>
    <row r="28" spans="2:9" ht="15">
      <c r="B28" s="72"/>
      <c r="C28" s="73"/>
      <c r="D28" s="71" t="s">
        <v>111</v>
      </c>
      <c r="G28" s="212" t="s">
        <v>139</v>
      </c>
      <c r="H28" s="201"/>
      <c r="I28" s="200">
        <v>11914836</v>
      </c>
    </row>
    <row r="29" spans="2:9" s="68" customFormat="1">
      <c r="B29" s="141"/>
      <c r="C29" s="146" t="s">
        <v>81</v>
      </c>
      <c r="D29" s="143"/>
      <c r="E29" s="143"/>
      <c r="F29" s="143"/>
      <c r="G29" s="202">
        <f>SUM(G11:G28)</f>
        <v>40797387461.590004</v>
      </c>
      <c r="H29" s="195"/>
      <c r="I29" s="202">
        <f>SUM(I11:I28)</f>
        <v>33448662367</v>
      </c>
    </row>
    <row r="30" spans="2:9" s="68" customFormat="1" ht="10.5" customHeight="1">
      <c r="B30" s="66"/>
      <c r="C30" s="67"/>
      <c r="D30" s="66"/>
      <c r="E30" s="66"/>
      <c r="F30" s="66"/>
      <c r="G30" s="203"/>
      <c r="H30" s="198"/>
      <c r="I30" s="203"/>
    </row>
    <row r="31" spans="2:9" s="68" customFormat="1">
      <c r="B31" s="69" t="s">
        <v>63</v>
      </c>
      <c r="C31" s="67"/>
      <c r="D31" s="66"/>
      <c r="E31" s="66"/>
      <c r="F31" s="66"/>
      <c r="G31" s="203"/>
      <c r="H31" s="198"/>
      <c r="I31" s="203"/>
    </row>
    <row r="32" spans="2:9" ht="15">
      <c r="B32" s="72"/>
      <c r="C32" s="73">
        <v>6</v>
      </c>
      <c r="D32" s="71" t="s">
        <v>112</v>
      </c>
      <c r="G32" s="200">
        <v>4613483805</v>
      </c>
      <c r="H32" s="201"/>
      <c r="I32" s="200">
        <v>6008864630</v>
      </c>
    </row>
    <row r="33" spans="2:9" ht="15">
      <c r="B33" s="72"/>
      <c r="C33" s="73">
        <v>7</v>
      </c>
      <c r="D33" s="71" t="s">
        <v>42</v>
      </c>
      <c r="G33" s="200">
        <v>1272627703</v>
      </c>
      <c r="H33" s="201"/>
      <c r="I33" s="200">
        <v>758887530</v>
      </c>
    </row>
    <row r="34" spans="2:9" ht="15">
      <c r="B34" s="72"/>
      <c r="C34" s="73"/>
      <c r="D34" s="71" t="s">
        <v>113</v>
      </c>
      <c r="G34" s="200">
        <v>17078668375</v>
      </c>
      <c r="H34" s="201"/>
      <c r="I34" s="200">
        <v>8284276453</v>
      </c>
    </row>
    <row r="35" spans="2:9" ht="15">
      <c r="B35" s="72"/>
      <c r="C35" s="73"/>
      <c r="D35" s="71" t="s">
        <v>114</v>
      </c>
      <c r="G35" s="200">
        <v>12056435124</v>
      </c>
      <c r="H35" s="201"/>
      <c r="I35" s="200">
        <v>9112524172</v>
      </c>
    </row>
    <row r="36" spans="2:9" ht="15">
      <c r="B36" s="72"/>
      <c r="C36" s="73"/>
      <c r="D36" s="71" t="s">
        <v>115</v>
      </c>
      <c r="G36" s="200">
        <v>866038056</v>
      </c>
      <c r="H36" s="201"/>
      <c r="I36" s="200">
        <v>1261739846</v>
      </c>
    </row>
    <row r="37" spans="2:9" ht="15">
      <c r="B37" s="72"/>
      <c r="C37" s="73">
        <v>8</v>
      </c>
      <c r="D37" s="71" t="s">
        <v>116</v>
      </c>
      <c r="E37" s="76"/>
      <c r="F37" s="76"/>
      <c r="G37" s="200">
        <v>328523569</v>
      </c>
      <c r="H37" s="201"/>
      <c r="I37" s="200">
        <v>184204511</v>
      </c>
    </row>
    <row r="38" spans="2:9" ht="15">
      <c r="B38" s="72"/>
      <c r="C38" s="73">
        <v>9</v>
      </c>
      <c r="D38" s="71" t="s">
        <v>117</v>
      </c>
      <c r="E38" s="74"/>
      <c r="F38" s="74"/>
      <c r="G38" s="200">
        <v>3026680688</v>
      </c>
      <c r="H38" s="201"/>
      <c r="I38" s="200">
        <v>3404641900</v>
      </c>
    </row>
    <row r="39" spans="2:9" ht="15">
      <c r="B39" s="72"/>
      <c r="C39" s="73">
        <v>10</v>
      </c>
      <c r="D39" s="74" t="s">
        <v>118</v>
      </c>
      <c r="E39" s="74"/>
      <c r="F39" s="74"/>
      <c r="G39" s="200">
        <v>61856921</v>
      </c>
      <c r="H39" s="201"/>
      <c r="I39" s="200">
        <v>48504561</v>
      </c>
    </row>
    <row r="40" spans="2:9" ht="15">
      <c r="B40" s="72"/>
      <c r="C40" s="73">
        <v>11</v>
      </c>
      <c r="D40" s="74" t="s">
        <v>150</v>
      </c>
      <c r="E40" s="74"/>
      <c r="F40" s="74"/>
      <c r="G40" s="200">
        <v>13165638</v>
      </c>
      <c r="H40" s="201"/>
      <c r="I40" s="200">
        <v>15265043</v>
      </c>
    </row>
    <row r="41" spans="2:9" s="77" customFormat="1" ht="15">
      <c r="B41" s="76"/>
      <c r="C41" s="73">
        <v>12</v>
      </c>
      <c r="D41" s="75" t="s">
        <v>64</v>
      </c>
      <c r="E41" s="75"/>
      <c r="F41" s="75"/>
      <c r="G41" s="200">
        <v>20684073</v>
      </c>
      <c r="H41" s="201"/>
      <c r="I41" s="200">
        <v>1224447</v>
      </c>
    </row>
    <row r="42" spans="2:9" s="77" customFormat="1" ht="15">
      <c r="B42" s="76"/>
      <c r="C42" s="73">
        <v>13</v>
      </c>
      <c r="D42" s="75" t="s">
        <v>119</v>
      </c>
      <c r="E42" s="75"/>
      <c r="F42" s="75"/>
      <c r="G42" s="200">
        <v>707223555</v>
      </c>
      <c r="H42" s="201"/>
      <c r="I42" s="212" t="s">
        <v>139</v>
      </c>
    </row>
    <row r="43" spans="2:9" s="77" customFormat="1" ht="15">
      <c r="B43" s="76"/>
      <c r="C43" s="78"/>
      <c r="D43" s="75" t="s">
        <v>108</v>
      </c>
      <c r="G43" s="200">
        <v>11442190</v>
      </c>
      <c r="H43" s="201"/>
      <c r="I43" s="212" t="s">
        <v>139</v>
      </c>
    </row>
    <row r="44" spans="2:9" s="77" customFormat="1" ht="15">
      <c r="B44" s="76"/>
      <c r="C44" s="73">
        <v>14</v>
      </c>
      <c r="D44" s="75" t="s">
        <v>121</v>
      </c>
      <c r="G44" s="200">
        <v>192405316</v>
      </c>
      <c r="H44" s="201"/>
      <c r="I44" s="200">
        <v>90845102</v>
      </c>
    </row>
    <row r="45" spans="2:9" s="77" customFormat="1" ht="15">
      <c r="B45" s="76"/>
      <c r="C45" s="73">
        <v>15</v>
      </c>
      <c r="D45" s="74" t="s">
        <v>110</v>
      </c>
      <c r="G45" s="212" t="s">
        <v>139</v>
      </c>
      <c r="H45" s="201"/>
      <c r="I45" s="200">
        <v>6051744</v>
      </c>
    </row>
    <row r="46" spans="2:9" ht="15">
      <c r="B46" s="72"/>
      <c r="C46" s="73">
        <v>16</v>
      </c>
      <c r="D46" s="74" t="s">
        <v>111</v>
      </c>
      <c r="G46" s="200">
        <v>20736735</v>
      </c>
      <c r="H46" s="201"/>
      <c r="I46" s="200">
        <f>19051829</f>
        <v>19051829</v>
      </c>
    </row>
    <row r="47" spans="2:9" s="68" customFormat="1">
      <c r="B47" s="144"/>
      <c r="C47" s="146" t="s">
        <v>82</v>
      </c>
      <c r="D47" s="143"/>
      <c r="E47" s="143"/>
      <c r="F47" s="143"/>
      <c r="G47" s="202">
        <f>SUM(G32:G46)</f>
        <v>40269971748</v>
      </c>
      <c r="H47" s="195"/>
      <c r="I47" s="202">
        <f>SUM(I32:I46)</f>
        <v>29196081768</v>
      </c>
    </row>
    <row r="48" spans="2:9" ht="13.5" customHeight="1">
      <c r="B48" s="74"/>
      <c r="C48" s="80"/>
      <c r="D48" s="71"/>
      <c r="G48" s="200"/>
      <c r="H48" s="201"/>
      <c r="I48" s="200"/>
    </row>
    <row r="49" spans="2:11">
      <c r="B49" s="145" t="s">
        <v>73</v>
      </c>
      <c r="C49" s="139"/>
      <c r="D49" s="143"/>
      <c r="E49" s="143"/>
      <c r="F49" s="143"/>
      <c r="G49" s="202">
        <f>G29-G47</f>
        <v>527415713.59000397</v>
      </c>
      <c r="H49" s="195"/>
      <c r="I49" s="202">
        <f>I29-I47</f>
        <v>4252580599</v>
      </c>
      <c r="K49" s="87"/>
    </row>
    <row r="50" spans="2:11">
      <c r="B50" s="81"/>
      <c r="C50" s="65"/>
      <c r="E50" s="66"/>
      <c r="F50" s="66"/>
      <c r="G50" s="203"/>
      <c r="H50" s="198"/>
      <c r="I50" s="203"/>
    </row>
    <row r="51" spans="2:11" s="68" customFormat="1">
      <c r="B51" s="81" t="s">
        <v>65</v>
      </c>
      <c r="C51" s="65"/>
      <c r="D51" s="66"/>
      <c r="E51" s="66"/>
      <c r="F51" s="66"/>
      <c r="G51" s="203"/>
      <c r="H51" s="198"/>
      <c r="I51" s="203"/>
    </row>
    <row r="52" spans="2:11" s="68" customFormat="1" ht="10.5" customHeight="1">
      <c r="B52" s="81"/>
      <c r="C52" s="65"/>
      <c r="D52" s="66"/>
      <c r="E52" s="66"/>
      <c r="F52" s="66"/>
      <c r="G52" s="203"/>
      <c r="H52" s="198"/>
      <c r="I52" s="203"/>
    </row>
    <row r="53" spans="2:11" s="68" customFormat="1">
      <c r="B53" s="79" t="s">
        <v>62</v>
      </c>
      <c r="C53" s="65"/>
      <c r="D53" s="66"/>
      <c r="E53" s="66"/>
      <c r="F53" s="66"/>
      <c r="G53" s="203"/>
      <c r="H53" s="198"/>
      <c r="I53" s="203"/>
    </row>
    <row r="54" spans="2:11" ht="15">
      <c r="B54" s="72"/>
      <c r="C54" s="73">
        <v>22</v>
      </c>
      <c r="D54" s="75" t="s">
        <v>122</v>
      </c>
      <c r="E54" s="75"/>
      <c r="F54" s="75"/>
      <c r="G54" s="200">
        <v>1627165203</v>
      </c>
      <c r="H54" s="201"/>
      <c r="I54" s="200">
        <v>548933450</v>
      </c>
    </row>
    <row r="55" spans="2:11" ht="15">
      <c r="B55" s="72"/>
      <c r="C55" s="73">
        <v>29</v>
      </c>
      <c r="D55" s="71" t="s">
        <v>123</v>
      </c>
      <c r="G55" s="200">
        <v>54240</v>
      </c>
      <c r="H55" s="201"/>
      <c r="I55" s="200">
        <v>14167</v>
      </c>
    </row>
    <row r="56" spans="2:11" s="69" customFormat="1">
      <c r="B56" s="141"/>
      <c r="C56" s="146" t="s">
        <v>81</v>
      </c>
      <c r="D56" s="141"/>
      <c r="E56" s="141"/>
      <c r="F56" s="141"/>
      <c r="G56" s="202">
        <f>SUM(G54:G55)</f>
        <v>1627219443</v>
      </c>
      <c r="H56" s="195"/>
      <c r="I56" s="202">
        <f>SUM(I54:I55)</f>
        <v>548947617</v>
      </c>
    </row>
    <row r="57" spans="2:11" ht="9.75" customHeight="1">
      <c r="B57" s="71"/>
      <c r="C57" s="78"/>
      <c r="D57" s="71"/>
      <c r="G57" s="204"/>
      <c r="H57" s="205"/>
      <c r="I57" s="204"/>
    </row>
    <row r="58" spans="2:11" s="69" customFormat="1">
      <c r="B58" s="69" t="s">
        <v>63</v>
      </c>
      <c r="C58" s="67"/>
      <c r="G58" s="203"/>
      <c r="H58" s="198"/>
      <c r="I58" s="203"/>
    </row>
    <row r="59" spans="2:11" ht="15">
      <c r="B59" s="72"/>
      <c r="C59" s="73">
        <v>31</v>
      </c>
      <c r="D59" s="71" t="s">
        <v>124</v>
      </c>
      <c r="G59" s="212" t="s">
        <v>139</v>
      </c>
      <c r="H59" s="201"/>
      <c r="I59" s="200">
        <v>100000000</v>
      </c>
    </row>
    <row r="60" spans="2:11" ht="15">
      <c r="B60" s="72"/>
      <c r="C60" s="73">
        <v>32</v>
      </c>
      <c r="D60" s="71" t="s">
        <v>125</v>
      </c>
      <c r="G60" s="200">
        <v>317836</v>
      </c>
      <c r="H60" s="201"/>
      <c r="I60" s="200">
        <v>110679</v>
      </c>
    </row>
    <row r="61" spans="2:11" ht="15">
      <c r="B61" s="72"/>
      <c r="C61" s="73">
        <v>33</v>
      </c>
      <c r="D61" s="75" t="s">
        <v>126</v>
      </c>
      <c r="E61" s="75"/>
      <c r="F61" s="75"/>
      <c r="G61" s="200">
        <v>39082801</v>
      </c>
      <c r="H61" s="201"/>
      <c r="I61" s="200">
        <v>4073378</v>
      </c>
    </row>
    <row r="62" spans="2:11" ht="15">
      <c r="B62" s="72"/>
      <c r="C62" s="73"/>
      <c r="D62" s="75" t="s">
        <v>127</v>
      </c>
      <c r="E62" s="75"/>
      <c r="F62" s="75"/>
      <c r="G62" s="200">
        <v>43525179</v>
      </c>
      <c r="H62" s="201"/>
      <c r="I62" s="200">
        <v>41057155</v>
      </c>
    </row>
    <row r="63" spans="2:11" ht="15">
      <c r="B63" s="72"/>
      <c r="C63" s="73"/>
      <c r="D63" s="75" t="s">
        <v>128</v>
      </c>
      <c r="E63" s="75"/>
      <c r="F63" s="75"/>
      <c r="G63" s="200">
        <v>1240188</v>
      </c>
      <c r="H63" s="201"/>
      <c r="I63" s="200">
        <v>328729</v>
      </c>
    </row>
    <row r="64" spans="2:11" ht="15">
      <c r="B64" s="72"/>
      <c r="C64" s="73"/>
      <c r="D64" s="75" t="s">
        <v>129</v>
      </c>
      <c r="E64" s="75"/>
      <c r="F64" s="75"/>
      <c r="G64" s="200">
        <v>26508100</v>
      </c>
      <c r="H64" s="201"/>
      <c r="I64" s="212" t="s">
        <v>139</v>
      </c>
    </row>
    <row r="65" spans="2:9" ht="15">
      <c r="B65" s="72"/>
      <c r="C65" s="73">
        <v>34</v>
      </c>
      <c r="D65" s="71" t="s">
        <v>130</v>
      </c>
      <c r="G65" s="200">
        <v>16810325</v>
      </c>
      <c r="H65" s="201"/>
      <c r="I65" s="212" t="s">
        <v>139</v>
      </c>
    </row>
    <row r="66" spans="2:9" ht="15">
      <c r="B66" s="72"/>
      <c r="C66" s="73">
        <v>35</v>
      </c>
      <c r="D66" s="76" t="s">
        <v>131</v>
      </c>
      <c r="E66" s="74"/>
      <c r="F66" s="74"/>
      <c r="G66" s="200">
        <v>3540599</v>
      </c>
      <c r="H66" s="201"/>
      <c r="I66" s="200">
        <v>412311</v>
      </c>
    </row>
    <row r="67" spans="2:9" s="68" customFormat="1">
      <c r="B67" s="141"/>
      <c r="C67" s="146" t="s">
        <v>82</v>
      </c>
      <c r="D67" s="143"/>
      <c r="E67" s="143"/>
      <c r="F67" s="143"/>
      <c r="G67" s="202">
        <f>SUM(G59:G66)</f>
        <v>131025028</v>
      </c>
      <c r="H67" s="195"/>
      <c r="I67" s="202">
        <f>SUM(I59:I66)</f>
        <v>145982252</v>
      </c>
    </row>
    <row r="68" spans="2:9" ht="15">
      <c r="B68" s="82"/>
      <c r="C68" s="78"/>
      <c r="D68" s="71"/>
      <c r="G68" s="200"/>
      <c r="H68" s="201"/>
      <c r="I68" s="200"/>
    </row>
    <row r="69" spans="2:9">
      <c r="B69" s="146" t="s">
        <v>74</v>
      </c>
      <c r="C69" s="142"/>
      <c r="D69" s="143"/>
      <c r="E69" s="143"/>
      <c r="F69" s="143"/>
      <c r="G69" s="202">
        <f>G56-G67</f>
        <v>1496194415</v>
      </c>
      <c r="H69" s="195"/>
      <c r="I69" s="202">
        <f>I56-I67</f>
        <v>402965365</v>
      </c>
    </row>
    <row r="70" spans="2:9">
      <c r="B70" s="66"/>
      <c r="E70" s="66"/>
      <c r="F70" s="66"/>
      <c r="G70" s="203"/>
      <c r="H70" s="198"/>
      <c r="I70" s="203"/>
    </row>
    <row r="71" spans="2:9">
      <c r="B71" s="81" t="s">
        <v>143</v>
      </c>
      <c r="C71" s="217"/>
      <c r="D71" s="216"/>
      <c r="E71" s="216"/>
      <c r="F71" s="216"/>
      <c r="G71" s="204"/>
      <c r="H71" s="205"/>
      <c r="I71" s="204"/>
    </row>
    <row r="72" spans="2:9">
      <c r="B72" s="69" t="s">
        <v>63</v>
      </c>
      <c r="C72" s="176"/>
      <c r="D72" s="216"/>
      <c r="E72" s="216"/>
      <c r="F72" s="216"/>
      <c r="G72" s="204"/>
      <c r="H72" s="205"/>
      <c r="I72" s="204"/>
    </row>
    <row r="73" spans="2:9">
      <c r="B73" s="219"/>
      <c r="C73" s="150"/>
      <c r="D73" s="218" t="s">
        <v>120</v>
      </c>
      <c r="E73" s="218"/>
      <c r="F73" s="218"/>
      <c r="G73" s="221">
        <v>-2535289114</v>
      </c>
      <c r="H73" s="195"/>
      <c r="I73" s="220" t="s">
        <v>139</v>
      </c>
    </row>
    <row r="74" spans="2:9">
      <c r="B74" s="146" t="s">
        <v>74</v>
      </c>
      <c r="C74" s="150"/>
      <c r="D74" s="218"/>
      <c r="E74" s="218"/>
      <c r="F74" s="218"/>
      <c r="G74" s="221">
        <v>-2535289114</v>
      </c>
      <c r="H74" s="195"/>
      <c r="I74" s="220" t="s">
        <v>139</v>
      </c>
    </row>
    <row r="75" spans="2:9" ht="12" customHeight="1">
      <c r="B75" s="66"/>
      <c r="C75" s="176"/>
      <c r="E75" s="66"/>
      <c r="F75" s="66"/>
      <c r="G75" s="206"/>
      <c r="H75" s="196"/>
      <c r="I75" s="206"/>
    </row>
    <row r="76" spans="2:9" ht="15">
      <c r="B76" s="71" t="s">
        <v>132</v>
      </c>
      <c r="C76" s="157"/>
      <c r="D76" s="71"/>
      <c r="G76" s="211">
        <f>SUM(G49+G69+G74)</f>
        <v>-511678985.40999603</v>
      </c>
      <c r="H76" s="201"/>
      <c r="I76" s="200">
        <f>SUM(I49+I69)</f>
        <v>4655545964</v>
      </c>
    </row>
    <row r="77" spans="2:9" s="68" customFormat="1">
      <c r="B77" s="165" t="s">
        <v>138</v>
      </c>
      <c r="C77" s="166"/>
      <c r="D77" s="165"/>
      <c r="E77" s="165"/>
      <c r="F77" s="161"/>
      <c r="G77" s="207">
        <v>10326306495</v>
      </c>
      <c r="H77" s="208"/>
      <c r="I77" s="207">
        <v>5670760531</v>
      </c>
    </row>
    <row r="78" spans="2:9" ht="15">
      <c r="B78" s="216"/>
      <c r="C78" s="217"/>
      <c r="D78" s="216"/>
      <c r="E78" s="216"/>
      <c r="F78" s="216"/>
      <c r="G78" s="204"/>
      <c r="H78" s="205"/>
      <c r="I78" s="204"/>
    </row>
    <row r="79" spans="2:9" ht="16.2" thickBot="1">
      <c r="B79" s="147" t="s">
        <v>66</v>
      </c>
      <c r="C79" s="148"/>
      <c r="D79" s="147"/>
      <c r="E79" s="147"/>
      <c r="F79" s="149">
        <v>5</v>
      </c>
      <c r="G79" s="209">
        <v>9814627509.9956627</v>
      </c>
      <c r="H79" s="210"/>
      <c r="I79" s="209">
        <f>SUM(I76:I77)</f>
        <v>10326306495</v>
      </c>
    </row>
    <row r="80" spans="2:9" ht="16.2" thickTop="1">
      <c r="G80" s="200"/>
      <c r="H80" s="200"/>
      <c r="I80" s="200"/>
    </row>
    <row r="81" spans="2:9" ht="15">
      <c r="B81" s="257" t="s">
        <v>148</v>
      </c>
      <c r="C81" s="257"/>
      <c r="D81" s="257"/>
      <c r="E81" s="257"/>
      <c r="F81" s="257"/>
      <c r="G81" s="257"/>
      <c r="H81" s="257"/>
      <c r="I81" s="257"/>
    </row>
    <row r="82" spans="2:9">
      <c r="G82" s="84"/>
      <c r="I82" s="84"/>
    </row>
    <row r="83" spans="2:9">
      <c r="G83" s="84"/>
      <c r="I83" s="84"/>
    </row>
    <row r="84" spans="2:9">
      <c r="G84" s="84"/>
      <c r="I84" s="84"/>
    </row>
    <row r="85" spans="2:9">
      <c r="G85" s="84"/>
      <c r="I85" s="84"/>
    </row>
    <row r="86" spans="2:9">
      <c r="G86" s="84"/>
      <c r="I86" s="84"/>
    </row>
    <row r="87" spans="2:9">
      <c r="G87" s="84"/>
      <c r="I87" s="84"/>
    </row>
    <row r="88" spans="2:9">
      <c r="G88" s="84"/>
      <c r="I88" s="84"/>
    </row>
    <row r="89" spans="2:9">
      <c r="G89" s="84"/>
      <c r="I89" s="84"/>
    </row>
    <row r="90" spans="2:9">
      <c r="G90" s="86"/>
      <c r="I90" s="86"/>
    </row>
    <row r="91" spans="2:9">
      <c r="G91" s="86"/>
      <c r="I91" s="86"/>
    </row>
    <row r="92" spans="2:9">
      <c r="G92" s="86"/>
      <c r="I92" s="86"/>
    </row>
    <row r="93" spans="2:9">
      <c r="G93" s="86"/>
      <c r="I93" s="86"/>
    </row>
    <row r="94" spans="2:9">
      <c r="G94" s="86"/>
      <c r="I94" s="86"/>
    </row>
    <row r="95" spans="2:9">
      <c r="G95" s="86"/>
      <c r="I95" s="86"/>
    </row>
    <row r="96" spans="2:9">
      <c r="G96" s="86"/>
      <c r="I96" s="86"/>
    </row>
    <row r="97" spans="7:9">
      <c r="G97" s="86"/>
      <c r="I97" s="86"/>
    </row>
    <row r="98" spans="7:9">
      <c r="G98" s="86"/>
      <c r="I98" s="86"/>
    </row>
    <row r="99" spans="7:9">
      <c r="G99" s="86"/>
      <c r="I99" s="86"/>
    </row>
    <row r="100" spans="7:9">
      <c r="G100" s="86"/>
      <c r="I100" s="86"/>
    </row>
    <row r="101" spans="7:9">
      <c r="G101" s="86"/>
      <c r="I101" s="86"/>
    </row>
    <row r="102" spans="7:9">
      <c r="G102" s="86"/>
      <c r="I102" s="86"/>
    </row>
    <row r="103" spans="7:9">
      <c r="G103" s="86"/>
      <c r="I103" s="86"/>
    </row>
    <row r="104" spans="7:9">
      <c r="G104" s="86"/>
      <c r="I104" s="86"/>
    </row>
    <row r="105" spans="7:9">
      <c r="G105" s="86"/>
      <c r="I105" s="86"/>
    </row>
  </sheetData>
  <sheetProtection algorithmName="SHA-512" hashValue="JiFilJ9QMzlA65I1ZeCifWISwGyhVPOV9hfpy/P1/ty1GCCvCaKUGmFBqstOyPnk+Opu+he5Rx2SyTwyHhRnVA==" saltValue="kOEx6eLJqMx2awGkzuZPXQ==" spinCount="100000" sheet="1" objects="1" scenarios="1" selectLockedCells="1" selectUnlockedCells="1"/>
  <mergeCells count="8">
    <mergeCell ref="B81:I81"/>
    <mergeCell ref="B1:I1"/>
    <mergeCell ref="B2:I2"/>
    <mergeCell ref="B3:I3"/>
    <mergeCell ref="B6:I6"/>
    <mergeCell ref="D7:E7"/>
    <mergeCell ref="B4:I4"/>
    <mergeCell ref="B5:I5"/>
  </mergeCells>
  <printOptions horizontalCentered="1"/>
  <pageMargins left="1" right="0.75" top="0.5" bottom="0.5" header="0" footer="0.5"/>
  <pageSetup scale="65" firstPageNumber="52" orientation="portrait" useFirstPageNumber="1" horizontalDpi="4294967294" r:id="rId1"/>
  <headerFooter>
    <oddFooter>&amp;R&amp;"Arial,Regular"&amp;13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SFP</vt:lpstr>
      <vt:lpstr>SCI</vt:lpstr>
      <vt:lpstr>SCE</vt:lpstr>
      <vt:lpstr>SCF</vt:lpstr>
      <vt:lpstr>SCE!Print_Area</vt:lpstr>
      <vt:lpstr>SCF!Print_Area</vt:lpstr>
      <vt:lpstr>SCI!Print_Area</vt:lpstr>
      <vt:lpstr>SFP!Print_Area</vt:lpstr>
      <vt:lpstr>SCE!Print_Titles</vt:lpstr>
      <vt:lpstr>SCF!Print_Titles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</dc:title>
  <dc:creator>COA - Philippine Charity Sweepstakes Office</dc:creator>
  <cp:keywords/>
  <cp:lastModifiedBy>Evy Rose L. Lacanlale</cp:lastModifiedBy>
  <cp:lastPrinted>2019-07-08T06:30:36Z</cp:lastPrinted>
  <dcterms:created xsi:type="dcterms:W3CDTF">2018-06-13T06:31:39Z</dcterms:created>
  <dcterms:modified xsi:type="dcterms:W3CDTF">2019-07-08T06:31:05Z</dcterms:modified>
</cp:coreProperties>
</file>